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60\Users\Servidor\Documents\Prefeitura_servidor\Compras\LICITAÇÕES 2024\110.2024 - Concorrência Garagem\"/>
    </mc:Choice>
  </mc:AlternateContent>
  <xr:revisionPtr revIDLastSave="0" documentId="8_{FE80A632-32BF-442D-9434-362C538B436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lanilha Orçamentária" sheetId="1" r:id="rId1"/>
    <sheet name="CRONOGRAMA" sheetId="5" r:id="rId2"/>
    <sheet name="MERCADO 08 24" sheetId="4" r:id="rId3"/>
    <sheet name="Plan2" sheetId="2" state="hidden" r:id="rId4"/>
  </sheets>
  <definedNames>
    <definedName name="_xlnm.Print_Area" localSheetId="1">CRONOGRAMA!$A$1:$Q$10</definedName>
    <definedName name="_xlnm.Print_Area" localSheetId="0">'Planilha Orçamentária'!$A$1:$I$89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4" i="1" l="1"/>
  <c r="I24" i="1" s="1"/>
  <c r="H25" i="1"/>
  <c r="I25" i="1" s="1"/>
  <c r="H9" i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6" i="1"/>
  <c r="I26" i="1" s="1"/>
  <c r="H27" i="1"/>
  <c r="I27" i="1" s="1"/>
  <c r="H28" i="1"/>
  <c r="I28" i="1" s="1"/>
  <c r="H29" i="1"/>
  <c r="I29" i="1" s="1"/>
  <c r="I15" i="1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11" i="4"/>
  <c r="H85" i="1" l="1"/>
  <c r="I85" i="1" s="1"/>
  <c r="H8" i="1" l="1"/>
  <c r="I8" i="1" s="1"/>
  <c r="I22" i="1" s="1"/>
  <c r="C6" i="5" s="1"/>
  <c r="H6" i="5" l="1"/>
  <c r="F6" i="5"/>
  <c r="J6" i="5"/>
  <c r="D6" i="5"/>
  <c r="D8" i="5" s="1"/>
  <c r="H77" i="1"/>
  <c r="I77" i="1" s="1"/>
  <c r="F8" i="5" l="1"/>
  <c r="H30" i="1"/>
  <c r="H31" i="1"/>
  <c r="I31" i="1" s="1"/>
  <c r="H32" i="1"/>
  <c r="I32" i="1" s="1"/>
  <c r="H33" i="1"/>
  <c r="I33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3" i="1"/>
  <c r="I43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78" i="1"/>
  <c r="I78" i="1" s="1"/>
  <c r="H79" i="1"/>
  <c r="I79" i="1" s="1"/>
  <c r="H80" i="1"/>
  <c r="I80" i="1" s="1"/>
  <c r="H81" i="1"/>
  <c r="I81" i="1" s="1"/>
  <c r="H82" i="1"/>
  <c r="I82" i="1" s="1"/>
  <c r="H83" i="1"/>
  <c r="I83" i="1" s="1"/>
  <c r="H84" i="1"/>
  <c r="I84" i="1" s="1"/>
  <c r="I30" i="1" l="1"/>
  <c r="G34" i="1"/>
  <c r="H34" i="1" l="1"/>
  <c r="I34" i="1" s="1"/>
  <c r="I86" i="1" s="1"/>
  <c r="C7" i="5" s="1"/>
  <c r="J7" i="5" l="1"/>
  <c r="N7" i="5"/>
  <c r="L7" i="5"/>
  <c r="H7" i="5"/>
  <c r="H8" i="5" s="1"/>
  <c r="C8" i="5"/>
  <c r="I89" i="1"/>
  <c r="P8" i="5" l="1"/>
  <c r="E8" i="5"/>
  <c r="G8" i="5"/>
  <c r="I8" i="5"/>
  <c r="J8" i="5"/>
  <c r="L8" i="5" l="1"/>
  <c r="K8" i="5"/>
  <c r="M8" i="5" l="1"/>
  <c r="N8" i="5"/>
  <c r="O8" i="5" s="1"/>
</calcChain>
</file>

<file path=xl/sharedStrings.xml><?xml version="1.0" encoding="utf-8"?>
<sst xmlns="http://schemas.openxmlformats.org/spreadsheetml/2006/main" count="493" uniqueCount="234">
  <si>
    <t>SINAPI</t>
  </si>
  <si>
    <t>m²</t>
  </si>
  <si>
    <t>1.1</t>
  </si>
  <si>
    <t>1.2</t>
  </si>
  <si>
    <t>1.3</t>
  </si>
  <si>
    <t>1.4</t>
  </si>
  <si>
    <t>QUANT.</t>
  </si>
  <si>
    <t>UNID.</t>
  </si>
  <si>
    <t>VALOR</t>
  </si>
  <si>
    <t>VALOR TOTAL</t>
  </si>
  <si>
    <t>DESCRIÇÃO DO SERVIÇO</t>
  </si>
  <si>
    <t>ITEM</t>
  </si>
  <si>
    <t>CODIGO</t>
  </si>
  <si>
    <t>REFERENCIA</t>
  </si>
  <si>
    <t>1.6</t>
  </si>
  <si>
    <t>MERCADO</t>
  </si>
  <si>
    <t/>
  </si>
  <si>
    <t xml:space="preserve">Planilha Orçamentária </t>
  </si>
  <si>
    <t xml:space="preserve">DEINFRA     </t>
  </si>
  <si>
    <t>43154 / 2021</t>
  </si>
  <si>
    <t xml:space="preserve">     43153 /2021</t>
  </si>
  <si>
    <t>FOSSA SÉPTICA</t>
  </si>
  <si>
    <t>M³</t>
  </si>
  <si>
    <t>FILTRO ANAERÓBIO</t>
  </si>
  <si>
    <t>CAIXA CLORADORA CAPACIDADE  25 LITROS</t>
  </si>
  <si>
    <t>PÇ</t>
  </si>
  <si>
    <t>(COMPOSIÇÃO REPRESENTATIVA) DO SERVIÇO DE INSTALAÇÃO DE TUBOS DE PVC, SÉRIE R, ÁGUA PLUVIAL, DN 150 MM (INSTALADO EM CONDUTORES VERTICAIS), INCLUSIVE CONEXÕES, CORTES E FIXAÇÕES, PARA PRÉDIOS. AF_10/2015</t>
  </si>
  <si>
    <t>1.5</t>
  </si>
  <si>
    <t>1.7</t>
  </si>
  <si>
    <t>un</t>
  </si>
  <si>
    <t>LAVATÓRIO LOUÇA BRANCA SUSPENSO, 29,5 INSTALAÇÃO. AF_12/2013</t>
  </si>
  <si>
    <t>Torneira cromada de mesa, 1/2" ou 3/4", para lavatório - Fornecimento e instalação.</t>
  </si>
  <si>
    <t>m</t>
  </si>
  <si>
    <t>Joelho 90 graus, PVC, Serie Normal, Esgoto Predial, DN 100 mm.</t>
  </si>
  <si>
    <t>Luva, PVC, soldável, DN 25 mm, fornecimento e instalação.</t>
  </si>
  <si>
    <t>Joelho PVC 90º soldável Ø 25mm x 3/4" com rosca e bucha latão, fornecimento e instalação.</t>
  </si>
  <si>
    <t>Registro de pressão com canopla cromada ¾", fornecimento e instalação</t>
  </si>
  <si>
    <t>Janela de Alumínio, conforme projeto de esquadrias, inclusive ferragens e vidro liso incolor, espessura 6mm</t>
  </si>
  <si>
    <t>KIT DE PORTA DE MADEIRA TIPO MEXICANA, MACIÇA (PESADA OU SUPERPESADA), PADRÃO POPULAR, 90X210CM, ESPESSURA DE 3CM, ITENS INCLUSOS: DOBRADIÇAS, MONTAGEM E INSTALAÇÃO DO BATENTE, COM FECHADURA - FORNECIMENTO E INSTALAÇÃO. AF_12/2019</t>
  </si>
  <si>
    <t>CONTRAPISO EM ARGAMASSA TRAÇO 1:4 (CIMENTO E AREIA), PREPARO MECÂNICO COM BETONEIRA 400 L, APLICADO EM ÁREAS SECAS SOBRE LAJE, ADERIDO, ESPESSURA 2CM. AF_06/2014</t>
  </si>
  <si>
    <t>REVESTIMENTO CERÂMICO PARA PISO COM PLACAS TIPO ESMALTADA EXTRA DE DIMENSÕES 60X60 CM APLICADA EM AMBIENTES DE ÁREA MENOR QUE 5 M2. AF_06/2014</t>
  </si>
  <si>
    <t>RODAPÉ CERÂMICO DE 7CM DE ALTURA COM PLACAS TIPO ESMALTADA EXTRA DE DIMENSÕES 60X60CM. AF_06/2014</t>
  </si>
  <si>
    <t xml:space="preserve">UN    </t>
  </si>
  <si>
    <t>93654</t>
  </si>
  <si>
    <t>DISJUNTOR MONOPOLAR TIPO DIN, CORRENTE NOMINAL DE 16A - FORNECIMENTO E INSTALAÇÃO. AF_10/2020</t>
  </si>
  <si>
    <t>UN</t>
  </si>
  <si>
    <t>101891</t>
  </si>
  <si>
    <t>DISJUNTOR MONOPOLAR TIPO NEMA, CORRENTE NOMINAL DE 35 ATÉ 50A - FORNECIMENTO E INSTALAÇÃO. AF_10/2020</t>
  </si>
  <si>
    <t>M</t>
  </si>
  <si>
    <t>92979</t>
  </si>
  <si>
    <t>CABO DE COBRE FLEXÍVEL ISOLADO, 10 MM², ANTI-CHAMA 450/750 V, PARA DISTRIBUIÇÃO - FORNECIMENTO E INSTALAÇÃO. AF_12/2015</t>
  </si>
  <si>
    <t>91926</t>
  </si>
  <si>
    <t>CABO DE COBRE FLEXÍVEL ISOLADO, 2,5 MM², ANTI-CHAMA 450/750 V, PARA CIRCUITOS TERMINAIS - FORNECIMENTO E INSTALAÇÃO. AF_12/2015</t>
  </si>
  <si>
    <t>TOMADA BAIXA DE EMBUTIR (1 MÓDULO), 2P+T 20 A, SEM SUPORTE E SEM PLACA - FORNECIMENTO E INSTALAÇÃO. AF_12/2015</t>
  </si>
  <si>
    <t>INTERRUPTOR SIMPLES (2 MÓDULOS), 10A/250V, SEM SUPORTE E SEM PLACA - FORNECIMENTO E INSTALAÇÃO. AF_12/2015</t>
  </si>
  <si>
    <t>Plafon Led Quadrado 24w Painel Sobrepor Avant 6500k</t>
  </si>
  <si>
    <t>REFLETOR RETANGULAR 200W, COM MICRO LED 16.000 LUMENS - FORNECIMENTO E INSTALAÇÃO. AF_08/2020</t>
  </si>
  <si>
    <t>RELÉ FOTOELÉTRICO PARA COMANDO DE ILUMINAÇÃO EXTERNA 1000 W - FORNECIMENTO E INSTALAÇÃO. AF_08/2020</t>
  </si>
  <si>
    <t>FORRO DE PVC, LISO, PARA AMBIENTES COMERCIAIS, INCLUSIVE ESTRUTURA DE FIXAÇÃO. AF_05/2017_P</t>
  </si>
  <si>
    <t>M²</t>
  </si>
  <si>
    <t xml:space="preserve">QUADRO DE DISTRIBUICAO, EM PVC, DE EMBUTIR, COM BARRAMENTO TERRA / NEUTRO, PARA 12 DISJUNTORES </t>
  </si>
  <si>
    <t>m³</t>
  </si>
  <si>
    <t>Caixa sifonada 150x150x50mm, fornecimento e instalação</t>
  </si>
  <si>
    <t>Tubo PVC soldável Ø 25mm, fornecimento e instalação</t>
  </si>
  <si>
    <t>Tê PVC 90º soldável Ø 25mm, fornecimento e instalação</t>
  </si>
  <si>
    <t>Luva simples, PVC, Serie Normal, Esgoto Predial, DN 110 mm.</t>
  </si>
  <si>
    <t>Tubo de PVC Série Normal Ø 100mm, fornecimento e instalação</t>
  </si>
  <si>
    <t>BARRA DE APOIO RETA, EM ACO INOX POLIDO, COMPRIMENTO 70CM, DIAMETRO</t>
  </si>
  <si>
    <t>Bacia sanitaria com caixa de descarga acoplada, inclusive assento , conjunto de fixação, anel de vedação, tubo de ligação e engate plástico.</t>
  </si>
  <si>
    <t>Sifão do tipo flexível 1 x 1.1/2" - Fornecimento e instalação.</t>
  </si>
  <si>
    <t>ACABAMENTOS PARA FORRO (RODA-FORRO PVC). AF_05/2017</t>
  </si>
  <si>
    <t>ELETRODUTO RÍGIDO ROSCÁVEL, PVC, DN 32 MM (1"), PARA CIRCUITOS TERMINAIS, INSTALADO EM FORRO - FORNECIMENTO E INSTALAÇÃO. AF_12/2015</t>
  </si>
  <si>
    <t xml:space="preserve">VALOR TOTAL </t>
  </si>
  <si>
    <t xml:space="preserve">ORÇAMENTO PÁTIO DE MAQUINAS </t>
  </si>
  <si>
    <t>Obra: PÁTIO DE MAQUINAS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</si>
  <si>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</si>
  <si>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</si>
  <si>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</si>
  <si>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</si>
  <si>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</si>
  <si>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</si>
  <si>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</si>
  <si>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</si>
  <si>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</si>
  <si>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</si>
  <si>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</si>
  <si>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</si>
  <si>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</si>
  <si>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</si>
  <si>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</si>
  <si>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</si>
  <si>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</si>
  <si>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</si>
  <si>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</si>
  <si>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</si>
  <si>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</si>
  <si>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</si>
  <si>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</si>
  <si>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</si>
  <si>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</si>
  <si>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</si>
  <si>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</si>
  <si>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</si>
  <si>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</si>
  <si>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</si>
  <si>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</si>
  <si>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</si>
  <si>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</si>
  <si>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</si>
  <si>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</si>
  <si>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</si>
  <si>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</si>
  <si>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2.41</t>
  </si>
  <si>
    <t>2.42</t>
  </si>
  <si>
    <t>2.43</t>
  </si>
  <si>
    <t>2.44</t>
  </si>
  <si>
    <t>2.45</t>
  </si>
  <si>
    <t>2.46</t>
  </si>
  <si>
    <t>2.47</t>
  </si>
  <si>
    <t>ESTRUTURA PRÉ MOLDADA</t>
  </si>
  <si>
    <t>SUBTOTAL 2</t>
  </si>
  <si>
    <t>SUBTOTAL 1</t>
  </si>
  <si>
    <t>SERVIÇOS COMPLEMENTARES</t>
  </si>
  <si>
    <r>
      <rPr>
        <sz val="11"/>
        <rFont val="Arial"/>
        <family val="2"/>
      </rPr>
      <t>Engate flexível em inox, 1/2" x 30 cm -
Fornecimento e instalação.</t>
    </r>
  </si>
  <si>
    <r>
      <rPr>
        <sz val="11"/>
        <rFont val="Arial"/>
        <family val="2"/>
      </rPr>
      <t>RALO SIFONADO, PVC, DN 100 X 40 MM, JUNTA SOLDÁVEL, FORNECIDO E INSTALADO EM RAMAIS DE ENCAMINHAMENTO DE ÁGUA PLUVIAL.
AF_12/2014</t>
    </r>
  </si>
  <si>
    <t>MENOR PREÇO</t>
  </si>
  <si>
    <t>1.8</t>
  </si>
  <si>
    <t>CONCRETAGEM DE RADIER, PISO DE CONCRETO OU LAJE SOBRE SOLO, FCK 30 MPA - LANÇAMENTO, ADENSAMENTO E ACABAMENTO. AF_09/2021 ESPESSURA 12 CM</t>
  </si>
  <si>
    <t>ACABAMENTO POLIDO PARA PISO DE CONCRETO ARMADO OU LAJE SOBRE SOLO DE ALTA RESISTÊNCIA. AF_09/2021</t>
  </si>
  <si>
    <t>CORTE DE PISO /  LAJE DE CONCRETO (JUNTA DE DILATAÇÃO)</t>
  </si>
  <si>
    <t>H</t>
  </si>
  <si>
    <t>ARMAÇÃO PARA EXECUÇÃO DE RADIER, PISO DE CONCRETO OU LAJE SOBRE SOLO, COM USO DE TELA Q-196. AF_09/2021</t>
  </si>
  <si>
    <t>KG</t>
  </si>
  <si>
    <t>CAMADA SEPARADORA PARA EXECUÇÃO DE RADIER, PISO DE CONCRETO OU LAJE SOBRE SOLO, EM LONA PLÁSTICA. AF_09/2021</t>
  </si>
  <si>
    <t>40227     DEINFRA</t>
  </si>
  <si>
    <t>DEINFRA</t>
  </si>
  <si>
    <t>Treliça H8 Leve 6.0x4.2x4.2mm com 6 metros</t>
  </si>
  <si>
    <t>2.48</t>
  </si>
  <si>
    <t>2.51</t>
  </si>
  <si>
    <t>2.52</t>
  </si>
  <si>
    <t>2.53</t>
  </si>
  <si>
    <t>2.54</t>
  </si>
  <si>
    <t>2.55</t>
  </si>
  <si>
    <t>2.56</t>
  </si>
  <si>
    <t>2.57</t>
  </si>
  <si>
    <t>CABO DE COBRE FLEXÍVEL ISOLADO, 1,5 MM², ANTI-CHAMA 0,6/1,0 KV, PARA CIRCUITOS TERMINAIS - FORNECIMENTO E INSTALAÇÃO. AF_12/2015</t>
  </si>
  <si>
    <t>CABO DE COBRE FLEXÍVEL ISOLADO, 6 MM², ANTI-CHAMA 450/750 V, PARA CIRCUITOS TERMINAIS - FORNECIMENTO E INSTALAÇÃO. AF_12/2015</t>
  </si>
  <si>
    <t>3 ORÇAMENTOS</t>
  </si>
  <si>
    <t>Cabo Flexível PP 3x6,0mm Preto</t>
  </si>
  <si>
    <t>CAIXA D´ÁGUA EM POLIETILENO, 500 LITROS - FORNECIMENTO E INSTALAÇÃO. AF_06/2021</t>
  </si>
  <si>
    <t>ELETRODUTO RÍGIDO ROSCÁVEL, PVC, DN 25 MM (3/4"), PARA CIRCUITOS TERMINAIS, INSTALADO EM FORRO - FORNECIMENTO E INSTALAÇÃO. AF_12/2015</t>
  </si>
  <si>
    <t>DISJUNTOR MONOPOLAR TIPO DIN, CORRENTE NOMINAL DE 10A - FORNECIMENTO E INSTALAÇÃO. AF_10/2020</t>
  </si>
  <si>
    <t>2.38</t>
  </si>
  <si>
    <t>2.39</t>
  </si>
  <si>
    <t>2.40</t>
  </si>
  <si>
    <t>2.49</t>
  </si>
  <si>
    <t>2.50</t>
  </si>
  <si>
    <t>CAIXA D´ÁGUA EM POLIETILENO, 3000 LITROS - FORNECIMENTO E INSTALAÇÃO. AF_06/2021</t>
  </si>
  <si>
    <t>FORNECIMENTO E INSTALAÇÃO DE PLACA DE OBRA COM CHAPA GALVANIZADA E ESTRUTURA DE MADEIRA. AF_03/2022_PS</t>
  </si>
  <si>
    <t>BDI = 21,00%</t>
  </si>
  <si>
    <t>Base Orçamentária: SINAPI 02/2024 - Desonerado e SEI-DEINFRA 01/2021</t>
  </si>
  <si>
    <t>CAIXA PARA BOCA DE LOBO SIMPLES RETANGULAR, EM ALVENARIA COM BLOCOS DE CONCRETO ESTRUTURAL</t>
  </si>
  <si>
    <t>un.</t>
  </si>
  <si>
    <t>ASSENTAMENTO DE TUBO DE CONCRETO PARA REDES COLETORAS DE ÁGUAS PLUVIAIS, DIÂMETRO DE 400 MM, JUNTA RÍGIDA, INSTALADO EM LOCAL COM BAIXO NÍVEL DE INTERFERÊNCIAS (NÃO INCLUI FORNECIMENTO)</t>
  </si>
  <si>
    <t>1.9</t>
  </si>
  <si>
    <t xml:space="preserve">ESTACA HÉLICE CONTÍNUA, DIÂMETRO DE 30 CM, INCLUSO CONCRETO FCK=30MPA E ARMADURA MÍNIMA </t>
  </si>
  <si>
    <t>VALOR SEM BDI</t>
  </si>
  <si>
    <t>PREFEITURA MUNICIPAL DE MARACAJÁ</t>
  </si>
  <si>
    <t>OBRA:</t>
  </si>
  <si>
    <t>PAVILHÃO PÁTIO DE MÁQUINAS</t>
  </si>
  <si>
    <t>LOCAL:</t>
  </si>
  <si>
    <t>RUA GUEDES DE SOUZA MACHADO, S/N - Vila Beatriz - Maracajá/SC</t>
  </si>
  <si>
    <t>Objeto:</t>
  </si>
  <si>
    <t>Execução de estrutura pré-moldada, cobertura metálica e instalações do Pátio de Máquinas da Prefeitura Municipal de Maracajá.</t>
  </si>
  <si>
    <t>Data:14/08/2024</t>
  </si>
  <si>
    <t>SUPRAESTRUTURA</t>
  </si>
  <si>
    <t>DESCRIÇÃO DO SERVIÇOS (FORNECIMENTO E INSTALAÇÃO)</t>
  </si>
  <si>
    <t>VALOR.UN</t>
  </si>
  <si>
    <t>ESCAVAÇÃO MECANIZADA PARA BLOCO DE COROAMENTO OU SAPATA COM RETROESCAVADEIRA (INCLUINDO ESCAVAÇÃO PARA COLOCAÇÃO DE FÔRMAS). AF_01/2024</t>
  </si>
  <si>
    <t>BLOCO DE COROAMENTO + COFRE (200X80X60)+(88X63X85) CM - FABRICAÇÃO E MONTAGEM - VIDE PROJETO</t>
  </si>
  <si>
    <t>BLOCO DE COROAMENTO + COFRE (80X80X60)+(68X63X55)CM - FABRICAÇÃO E MONTAGEM - VIDE PROJETO</t>
  </si>
  <si>
    <t>ESCADA PREMOLDADA (584.50X120)CM - FABRICAÇÃO E MONTAGEM - VIDE PROJETO</t>
  </si>
  <si>
    <t>PILAR PRE MOLDADO 25X30 CM - FABRICAÇÃO E MONTAGEM - VIDE PROJETO</t>
  </si>
  <si>
    <t>PILAR PRE MOLDADO 25X50 CM - FABRICAÇÃO E MONTAGEM - VIDE PROJETO</t>
  </si>
  <si>
    <t>PILAR PRE MOLDADO 30X30 CM - FABRICAÇÃO E MONTAGEM - VIDE PROJETO</t>
  </si>
  <si>
    <t>VIGA PRE-MOLDADA 15X50 CM - FABRICAÇÃO E MONTAGEM - VIDE PROJETO</t>
  </si>
  <si>
    <t>VIGA PRE-MOLDADA 15X60 CM - FABRICAÇÃO E MONTAGEM - VIDE PROJETO</t>
  </si>
  <si>
    <t>VIGA PRE-MOLDADA 20X50 CM - FABRICAÇÃO E MONTAGEM - VIDE PROJETO</t>
  </si>
  <si>
    <t>1.10</t>
  </si>
  <si>
    <t>VIGA PRE-MOLDADA 25X50 CM - FABRICAÇÃO E MONTAGEM - VIDE PROJETO</t>
  </si>
  <si>
    <t>1.11</t>
  </si>
  <si>
    <t>VIGA PRE-MOLDADA 25X90 CM - FABRICAÇÃO E MONTAGEM - VIDE PROJETO</t>
  </si>
  <si>
    <t>1.12</t>
  </si>
  <si>
    <t>PLACA PAINEL PRE-MOLDADA 10X100X125 CM - FABRICAÇÃO E MONTAGEM - VIDE PROJETO</t>
  </si>
  <si>
    <t>PLACA PAINEL PRE-MOLDADA 10X100X145 CM - FABRICAÇÃO E MONTAGEM - VIDE PROJETO</t>
  </si>
  <si>
    <t>LAJE ALVEOLAR  - CARGA ACIDENTAL  300 KGF/M² - SEM CAPA</t>
  </si>
  <si>
    <t>1.14</t>
  </si>
  <si>
    <t>ESTRUTURA TRELIÇADA DE COBERTURA, TIPO FINK, COM LIGAÇÕES PARAFUSADAS, INCLUSOS PERFIS METÁLICOS, CHAPAS METÁLICAS, MÃO DE OBRA E TRANSPORTE COM GUINDASTE - FORNECIMENTO E INSTALAÇÃO. AF_01/2020_PSA</t>
  </si>
  <si>
    <t>1.15</t>
  </si>
  <si>
    <t>TELHAMENTO COM TELHA DE AÇO/ALUMÍNIO E = 0,5 MM, COM ATÉ 2 ÁGUAS, INCLUSO IÇAMENTO. AF_07/2019</t>
  </si>
  <si>
    <t>CALHA EM CHAPA DE AÇO GALVANIZADO NÚMERO 24, DESENVOLVIMENTO DE 100 CM , INCLUSO TRANSPORTE VERTICAL. AF_07/2019</t>
  </si>
  <si>
    <t>1.16</t>
  </si>
  <si>
    <t xml:space="preserve"> RUFO EM CHAPA DE AÇO GALVANIZADO NÚMERO 24, CORTE DE 25 CM, INCLUSO TRANSPORTE VERTICAL. AF_07/2019</t>
  </si>
  <si>
    <t>POLLA PRÉ MOLDADOS LTDA</t>
  </si>
  <si>
    <t>VALOR MEDIO:</t>
  </si>
  <si>
    <t>É</t>
  </si>
  <si>
    <t>SEVEN  PRÉ MOLDADOS</t>
  </si>
  <si>
    <t>JJ GONÇALVES CONSTRUÇÕES LTDA</t>
  </si>
  <si>
    <t>2.58</t>
  </si>
  <si>
    <t>2.59</t>
  </si>
  <si>
    <t>2.60</t>
  </si>
  <si>
    <t>2.61</t>
  </si>
  <si>
    <t>2.62</t>
  </si>
  <si>
    <t>1.13</t>
  </si>
  <si>
    <t xml:space="preserve">CRONOGRAMA GLOBAL </t>
  </si>
  <si>
    <t>Item</t>
  </si>
  <si>
    <t>Mês 01</t>
  </si>
  <si>
    <t>Mês 02</t>
  </si>
  <si>
    <t>Mês 03</t>
  </si>
  <si>
    <t>Mês 04</t>
  </si>
  <si>
    <t>TOTAL</t>
  </si>
  <si>
    <t>DESCRIÇÃO</t>
  </si>
  <si>
    <t>EXECUTADO</t>
  </si>
  <si>
    <r>
      <rPr>
        <b/>
        <sz val="9"/>
        <rFont val="Calibri"/>
        <family val="1"/>
      </rPr>
      <t>Acum.</t>
    </r>
  </si>
  <si>
    <r>
      <rPr>
        <b/>
        <sz val="9"/>
        <rFont val="Calibri"/>
        <family val="1"/>
      </rPr>
      <t>No mês</t>
    </r>
  </si>
  <si>
    <t>Responsável Técnico :                                              Guilherme Augusto T. Rocha - CAU/SC: A59229-3</t>
  </si>
  <si>
    <t xml:space="preserve">OBJETO: ORÇAMENTO PÁTIO DE MAQUINAS </t>
  </si>
  <si>
    <t>Data base: 02/2024</t>
  </si>
  <si>
    <t>Mês 05</t>
  </si>
  <si>
    <t>Mês 06</t>
  </si>
  <si>
    <t>1.17</t>
  </si>
  <si>
    <t>1.18</t>
  </si>
  <si>
    <t>1.19</t>
  </si>
  <si>
    <t>PROPOSTAS DE ORÇAMENTOS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</si>
</sst>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[$R$-416]&quot; &quot;#,##0.00;[Red]&quot;-&quot;[$R$-416]&quot; &quot;#,##0.00"/>
    <numFmt numFmtId="166" formatCode="&quot;R$&quot;\ #,##0.00"/>
  </numFmts>
  <fonts count="3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Arial"/>
      <family val="2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000000"/>
      <name val="Arial"/>
      <family val="2"/>
    </font>
    <font>
      <sz val="11"/>
      <name val="Roboto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24"/>
      <color theme="1"/>
      <name val="Calibri"/>
      <family val="2"/>
      <scheme val="minor"/>
    </font>
    <font>
      <b/>
      <sz val="14"/>
      <name val="Calibri"/>
      <family val="1"/>
    </font>
    <font>
      <b/>
      <sz val="10"/>
      <name val="Calibri"/>
      <family val="1"/>
    </font>
    <font>
      <b/>
      <sz val="10"/>
      <color rgb="FF000000"/>
      <name val="Times New Roman"/>
      <family val="1"/>
    </font>
    <font>
      <b/>
      <sz val="9"/>
      <name val="Calibri"/>
      <family val="1"/>
    </font>
    <font>
      <b/>
      <sz val="9"/>
      <name val="Calibri"/>
      <family val="2"/>
    </font>
    <font>
      <sz val="9"/>
      <color rgb="FF000000"/>
      <name val="Calibri"/>
      <family val="2"/>
      <scheme val="minor"/>
    </font>
    <font>
      <sz val="9"/>
      <color rgb="FF000000"/>
      <name val="Calibri"/>
      <family val="2"/>
    </font>
    <font>
      <sz val="9"/>
      <color rgb="FF000000"/>
      <name val="Times New Roman"/>
      <family val="1"/>
    </font>
    <font>
      <sz val="9"/>
      <name val="Calibri"/>
      <family val="1"/>
    </font>
    <font>
      <sz val="9"/>
      <name val="Calibri"/>
      <family val="2"/>
    </font>
    <font>
      <b/>
      <sz val="5"/>
      <name val="Arial"/>
      <family val="2"/>
    </font>
    <font>
      <b/>
      <sz val="7"/>
      <name val="Arial"/>
      <family val="2"/>
    </font>
    <font>
      <b/>
      <i/>
      <sz val="10"/>
      <name val="Arial"/>
      <family val="2"/>
    </font>
    <font>
      <sz val="15"/>
      <color rgb="FF040C2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" fillId="0" borderId="0"/>
    <xf numFmtId="0" fontId="1" fillId="0" borderId="0"/>
    <xf numFmtId="44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87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/>
    <xf numFmtId="43" fontId="4" fillId="0" borderId="0" xfId="0" applyNumberFormat="1" applyFont="1"/>
    <xf numFmtId="0" fontId="0" fillId="0" borderId="0" xfId="0" applyBorder="1" applyAlignment="1"/>
    <xf numFmtId="0" fontId="6" fillId="0" borderId="0" xfId="1" applyFont="1" applyFill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164" fontId="5" fillId="0" borderId="1" xfId="3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 vertical="center"/>
    </xf>
    <xf numFmtId="164" fontId="5" fillId="0" borderId="1" xfId="2" applyNumberFormat="1" applyFont="1" applyFill="1" applyBorder="1" applyAlignment="1">
      <alignment horizontal="center" vertical="center"/>
    </xf>
    <xf numFmtId="4" fontId="6" fillId="3" borderId="1" xfId="1" applyNumberFormat="1" applyFont="1" applyFill="1" applyBorder="1" applyAlignment="1">
      <alignment horizontal="center" vertical="center"/>
    </xf>
    <xf numFmtId="164" fontId="6" fillId="0" borderId="1" xfId="3" applyFont="1" applyFill="1" applyBorder="1" applyAlignment="1">
      <alignment horizontal="center" vertical="center"/>
    </xf>
    <xf numFmtId="44" fontId="10" fillId="0" borderId="1" xfId="0" applyNumberFormat="1" applyFont="1" applyBorder="1" applyAlignment="1">
      <alignment horizontal="center" vertical="center"/>
    </xf>
    <xf numFmtId="44" fontId="6" fillId="0" borderId="1" xfId="3" applyNumberFormat="1" applyFont="1" applyFill="1" applyBorder="1" applyAlignment="1">
      <alignment horizontal="center" vertical="center"/>
    </xf>
    <xf numFmtId="164" fontId="6" fillId="0" borderId="1" xfId="3" applyFont="1" applyFill="1" applyBorder="1" applyAlignment="1">
      <alignment horizontal="left" vertical="center"/>
    </xf>
    <xf numFmtId="0" fontId="5" fillId="0" borderId="1" xfId="1" applyNumberFormat="1" applyFont="1" applyFill="1" applyBorder="1" applyAlignment="1">
      <alignment horizontal="center" vertical="center" wrapText="1"/>
    </xf>
    <xf numFmtId="2" fontId="5" fillId="0" borderId="1" xfId="5" applyNumberFormat="1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2" fontId="5" fillId="0" borderId="1" xfId="3" quotePrefix="1" applyNumberFormat="1" applyFont="1" applyFill="1" applyBorder="1" applyAlignment="1">
      <alignment horizontal="center" vertical="center"/>
    </xf>
    <xf numFmtId="2" fontId="5" fillId="0" borderId="1" xfId="6" applyNumberFormat="1" applyFont="1" applyFill="1" applyBorder="1" applyAlignment="1">
      <alignment horizontal="center" vertical="center"/>
    </xf>
    <xf numFmtId="4" fontId="6" fillId="0" borderId="1" xfId="7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6" fillId="0" borderId="1" xfId="1" applyNumberFormat="1" applyFont="1" applyFill="1" applyBorder="1" applyAlignment="1">
      <alignment horizontal="center" vertical="center"/>
    </xf>
    <xf numFmtId="2" fontId="6" fillId="0" borderId="1" xfId="1" applyNumberFormat="1" applyFont="1" applyFill="1" applyBorder="1" applyAlignment="1">
      <alignment horizontal="center" vertical="center"/>
    </xf>
    <xf numFmtId="4" fontId="7" fillId="2" borderId="1" xfId="1" applyNumberFormat="1" applyFont="1" applyFill="1" applyBorder="1" applyAlignment="1">
      <alignment horizontal="center" vertical="center"/>
    </xf>
    <xf numFmtId="0" fontId="0" fillId="0" borderId="0" xfId="0"/>
    <xf numFmtId="0" fontId="9" fillId="0" borderId="1" xfId="0" applyFont="1" applyBorder="1" applyAlignment="1">
      <alignment horizontal="center" vertical="center"/>
    </xf>
    <xf numFmtId="166" fontId="9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5" fillId="0" borderId="1" xfId="9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left" vertical="center" wrapText="1"/>
    </xf>
    <xf numFmtId="4" fontId="6" fillId="3" borderId="1" xfId="1" applyNumberFormat="1" applyFont="1" applyFill="1" applyBorder="1" applyAlignment="1">
      <alignment horizontal="center" vertical="center"/>
    </xf>
    <xf numFmtId="10" fontId="6" fillId="3" borderId="1" xfId="12" applyNumberFormat="1" applyFont="1" applyFill="1" applyBorder="1" applyAlignment="1">
      <alignment horizontal="center" vertical="center"/>
    </xf>
    <xf numFmtId="14" fontId="6" fillId="3" borderId="1" xfId="12" applyNumberFormat="1" applyFont="1" applyFill="1" applyBorder="1" applyAlignment="1">
      <alignment horizontal="center" vertical="center"/>
    </xf>
    <xf numFmtId="0" fontId="6" fillId="3" borderId="1" xfId="1" applyFont="1" applyFill="1" applyBorder="1" applyAlignment="1">
      <alignment horizontal="center" vertical="center"/>
    </xf>
    <xf numFmtId="0" fontId="6" fillId="3" borderId="1" xfId="1" applyFont="1" applyFill="1" applyBorder="1" applyAlignment="1">
      <alignment horizontal="left" vertical="center"/>
    </xf>
    <xf numFmtId="0" fontId="6" fillId="0" borderId="3" xfId="1" applyFont="1" applyBorder="1" applyAlignment="1">
      <alignment vertical="center"/>
    </xf>
    <xf numFmtId="166" fontId="6" fillId="3" borderId="1" xfId="12" applyNumberFormat="1" applyFont="1" applyFill="1" applyBorder="1" applyAlignment="1">
      <alignment horizontal="center" vertical="center"/>
    </xf>
    <xf numFmtId="166" fontId="0" fillId="0" borderId="1" xfId="0" applyNumberFormat="1" applyBorder="1"/>
    <xf numFmtId="2" fontId="5" fillId="0" borderId="1" xfId="0" applyNumberFormat="1" applyFont="1" applyBorder="1" applyAlignment="1">
      <alignment horizontal="center" vertical="center"/>
    </xf>
    <xf numFmtId="0" fontId="6" fillId="0" borderId="3" xfId="1" applyFont="1" applyFill="1" applyBorder="1" applyAlignment="1">
      <alignment vertical="center"/>
    </xf>
    <xf numFmtId="0" fontId="9" fillId="0" borderId="6" xfId="0" applyFont="1" applyBorder="1" applyAlignment="1">
      <alignment horizontal="center" vertical="center"/>
    </xf>
    <xf numFmtId="166" fontId="9" fillId="0" borderId="6" xfId="0" applyNumberFormat="1" applyFont="1" applyBorder="1" applyAlignment="1">
      <alignment horizontal="center" vertical="center"/>
    </xf>
    <xf numFmtId="2" fontId="5" fillId="0" borderId="1" xfId="12" applyNumberFormat="1" applyFont="1" applyFill="1" applyBorder="1" applyAlignment="1">
      <alignment horizontal="center" vertical="center"/>
    </xf>
    <xf numFmtId="2" fontId="5" fillId="0" borderId="1" xfId="12" applyNumberFormat="1" applyFont="1" applyFill="1" applyBorder="1" applyAlignment="1">
      <alignment horizontal="right" vertical="center"/>
    </xf>
    <xf numFmtId="166" fontId="0" fillId="0" borderId="1" xfId="0" applyNumberFormat="1" applyFill="1" applyBorder="1"/>
    <xf numFmtId="2" fontId="5" fillId="0" borderId="1" xfId="0" applyNumberFormat="1" applyFont="1" applyFill="1" applyBorder="1" applyAlignment="1">
      <alignment horizontal="right" vertical="center"/>
    </xf>
    <xf numFmtId="0" fontId="0" fillId="0" borderId="0" xfId="0" applyBorder="1"/>
    <xf numFmtId="0" fontId="5" fillId="0" borderId="0" xfId="9" applyNumberFormat="1" applyFont="1" applyFill="1" applyBorder="1" applyAlignment="1">
      <alignment horizontal="center" vertical="center" wrapText="1"/>
    </xf>
    <xf numFmtId="1" fontId="8" fillId="0" borderId="0" xfId="0" applyNumberFormat="1" applyFont="1" applyBorder="1" applyAlignment="1">
      <alignment vertical="center"/>
    </xf>
    <xf numFmtId="2" fontId="8" fillId="0" borderId="0" xfId="8" applyNumberFormat="1" applyFont="1" applyFill="1" applyBorder="1" applyAlignment="1">
      <alignment vertical="center"/>
    </xf>
    <xf numFmtId="164" fontId="9" fillId="0" borderId="0" xfId="8" applyNumberFormat="1" applyFont="1" applyFill="1" applyBorder="1" applyAlignment="1">
      <alignment horizontal="center" vertical="center" wrapText="1"/>
    </xf>
    <xf numFmtId="164" fontId="11" fillId="0" borderId="0" xfId="0" applyNumberFormat="1" applyFont="1" applyFill="1" applyBorder="1" applyAlignment="1">
      <alignment horizontal="center" vertical="center" shrinkToFit="1"/>
    </xf>
    <xf numFmtId="2" fontId="14" fillId="0" borderId="0" xfId="8" applyNumberFormat="1" applyFont="1" applyFill="1" applyBorder="1" applyAlignment="1">
      <alignment vertical="center"/>
    </xf>
    <xf numFmtId="2" fontId="1" fillId="0" borderId="0" xfId="0" applyNumberFormat="1" applyFont="1" applyBorder="1" applyAlignment="1">
      <alignment horizontal="center" vertical="center"/>
    </xf>
    <xf numFmtId="164" fontId="5" fillId="0" borderId="0" xfId="2" applyNumberFormat="1" applyFont="1" applyFill="1" applyBorder="1" applyAlignment="1">
      <alignment horizontal="center" vertical="center"/>
    </xf>
    <xf numFmtId="164" fontId="9" fillId="0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164" fontId="5" fillId="0" borderId="0" xfId="8" applyNumberFormat="1" applyFont="1" applyFill="1" applyBorder="1" applyAlignment="1">
      <alignment horizontal="center" vertical="center" wrapText="1"/>
    </xf>
    <xf numFmtId="2" fontId="5" fillId="0" borderId="0" xfId="0" applyNumberFormat="1" applyFont="1" applyBorder="1" applyAlignment="1">
      <alignment horizontal="center" vertical="center"/>
    </xf>
    <xf numFmtId="164" fontId="5" fillId="0" borderId="0" xfId="2" applyFont="1" applyFill="1" applyBorder="1" applyAlignment="1">
      <alignment horizontal="center" vertical="center"/>
    </xf>
    <xf numFmtId="2" fontId="5" fillId="0" borderId="0" xfId="0" applyNumberFormat="1" applyFont="1" applyBorder="1" applyAlignment="1">
      <alignment horizontal="right" vertical="center"/>
    </xf>
    <xf numFmtId="164" fontId="5" fillId="0" borderId="0" xfId="2" applyNumberFormat="1" applyFont="1" applyFill="1" applyBorder="1" applyAlignment="1">
      <alignment horizontal="right" vertical="center"/>
    </xf>
    <xf numFmtId="2" fontId="0" fillId="0" borderId="0" xfId="8" applyNumberFormat="1" applyFont="1" applyFill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vertical="center" wrapText="1"/>
    </xf>
    <xf numFmtId="1" fontId="24" fillId="0" borderId="1" xfId="0" applyNumberFormat="1" applyFont="1" applyFill="1" applyBorder="1" applyAlignment="1">
      <alignment horizontal="center" vertical="center" shrinkToFit="1"/>
    </xf>
    <xf numFmtId="166" fontId="25" fillId="0" borderId="1" xfId="0" applyNumberFormat="1" applyFont="1" applyFill="1" applyBorder="1" applyAlignment="1">
      <alignment horizontal="center" vertical="center" shrinkToFit="1"/>
    </xf>
    <xf numFmtId="166" fontId="25" fillId="4" borderId="1" xfId="0" applyNumberFormat="1" applyFont="1" applyFill="1" applyBorder="1" applyAlignment="1">
      <alignment horizontal="center" vertical="center" shrinkToFit="1"/>
    </xf>
    <xf numFmtId="9" fontId="25" fillId="0" borderId="1" xfId="0" applyNumberFormat="1" applyFont="1" applyFill="1" applyBorder="1" applyAlignment="1">
      <alignment horizontal="center" vertical="center" shrinkToFit="1"/>
    </xf>
    <xf numFmtId="10" fontId="25" fillId="0" borderId="1" xfId="0" applyNumberFormat="1" applyFont="1" applyFill="1" applyBorder="1" applyAlignment="1">
      <alignment horizontal="center" vertical="center" shrinkToFit="1"/>
    </xf>
    <xf numFmtId="0" fontId="26" fillId="0" borderId="1" xfId="0" applyFont="1" applyFill="1" applyBorder="1" applyAlignment="1">
      <alignment horizontal="center" vertical="center" wrapText="1"/>
    </xf>
    <xf numFmtId="0" fontId="29" fillId="3" borderId="1" xfId="1" applyFont="1" applyFill="1" applyBorder="1" applyAlignment="1">
      <alignment horizontal="center" vertical="center"/>
    </xf>
    <xf numFmtId="0" fontId="30" fillId="3" borderId="1" xfId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44" fontId="10" fillId="0" borderId="1" xfId="0" applyNumberFormat="1" applyFont="1" applyFill="1" applyBorder="1" applyAlignment="1">
      <alignment horizontal="right" vertical="center"/>
    </xf>
    <xf numFmtId="166" fontId="10" fillId="0" borderId="1" xfId="0" applyNumberFormat="1" applyFont="1" applyFill="1" applyBorder="1" applyAlignment="1">
      <alignment horizontal="right" vertical="center"/>
    </xf>
    <xf numFmtId="0" fontId="9" fillId="0" borderId="1" xfId="0" applyFont="1" applyBorder="1" applyAlignment="1" applyProtection="1">
      <alignment horizontal="center" vertical="center"/>
    </xf>
    <xf numFmtId="0" fontId="6" fillId="3" borderId="1" xfId="1" applyFont="1" applyFill="1" applyBorder="1" applyAlignment="1" applyProtection="1">
      <alignment horizontal="center" vertical="center"/>
    </xf>
    <xf numFmtId="164" fontId="6" fillId="3" borderId="1" xfId="2" applyFont="1" applyFill="1" applyBorder="1" applyAlignment="1" applyProtection="1">
      <alignment horizontal="center" vertical="center"/>
    </xf>
    <xf numFmtId="0" fontId="5" fillId="0" borderId="1" xfId="9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left" vertical="center" wrapText="1"/>
    </xf>
    <xf numFmtId="2" fontId="9" fillId="0" borderId="1" xfId="0" applyNumberFormat="1" applyFont="1" applyBorder="1" applyAlignment="1" applyProtection="1">
      <alignment horizontal="center" vertical="center"/>
    </xf>
    <xf numFmtId="2" fontId="5" fillId="0" borderId="1" xfId="0" applyNumberFormat="1" applyFont="1" applyBorder="1" applyAlignment="1" applyProtection="1">
      <alignment horizontal="center" vertical="center"/>
    </xf>
    <xf numFmtId="0" fontId="5" fillId="0" borderId="1" xfId="9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" xfId="9" applyNumberFormat="1" applyFont="1" applyFill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center" vertical="center"/>
    </xf>
    <xf numFmtId="164" fontId="9" fillId="0" borderId="1" xfId="8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center" vertical="center"/>
    </xf>
    <xf numFmtId="0" fontId="5" fillId="0" borderId="1" xfId="1" applyFont="1" applyBorder="1" applyAlignment="1" applyProtection="1">
      <alignment horizontal="center" vertical="center"/>
    </xf>
    <xf numFmtId="0" fontId="5" fillId="0" borderId="1" xfId="1" applyFont="1" applyBorder="1" applyAlignment="1" applyProtection="1">
      <alignment horizontal="left" vertical="center" wrapText="1"/>
    </xf>
    <xf numFmtId="4" fontId="9" fillId="0" borderId="1" xfId="0" applyNumberFormat="1" applyFont="1" applyBorder="1" applyAlignment="1" applyProtection="1">
      <alignment horizontal="center" vertical="center"/>
    </xf>
    <xf numFmtId="0" fontId="8" fillId="0" borderId="1" xfId="8" applyNumberFormat="1" applyFont="1" applyFill="1" applyBorder="1" applyAlignment="1" applyProtection="1">
      <alignment horizontal="center" vertical="center"/>
    </xf>
    <xf numFmtId="1" fontId="8" fillId="0" borderId="1" xfId="0" applyNumberFormat="1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44" fontId="13" fillId="0" borderId="1" xfId="11" applyFont="1" applyFill="1" applyBorder="1" applyAlignment="1" applyProtection="1">
      <alignment vertical="center"/>
    </xf>
    <xf numFmtId="0" fontId="5" fillId="0" borderId="1" xfId="0" applyFont="1" applyBorder="1" applyAlignment="1" applyProtection="1">
      <alignment horizontal="left" vertical="center" wrapText="1"/>
    </xf>
    <xf numFmtId="2" fontId="8" fillId="0" borderId="1" xfId="8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 wrapText="1"/>
    </xf>
    <xf numFmtId="165" fontId="5" fillId="0" borderId="1" xfId="9" applyNumberFormat="1" applyFont="1" applyFill="1" applyBorder="1" applyAlignment="1" applyProtection="1">
      <alignment horizontal="center" vertical="center" wrapText="1"/>
    </xf>
    <xf numFmtId="0" fontId="5" fillId="0" borderId="1" xfId="4" applyFont="1" applyFill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/>
    </xf>
    <xf numFmtId="1" fontId="11" fillId="0" borderId="1" xfId="0" applyNumberFormat="1" applyFont="1" applyFill="1" applyBorder="1" applyAlignment="1" applyProtection="1">
      <alignment horizontal="center" vertical="center" shrinkToFit="1"/>
    </xf>
    <xf numFmtId="164" fontId="11" fillId="0" borderId="1" xfId="0" applyNumberFormat="1" applyFont="1" applyFill="1" applyBorder="1" applyAlignment="1" applyProtection="1">
      <alignment horizontal="center" vertical="center" shrinkToFit="1"/>
    </xf>
    <xf numFmtId="164" fontId="5" fillId="0" borderId="1" xfId="3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</xf>
    <xf numFmtId="0" fontId="1" fillId="0" borderId="1" xfId="1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left" vertical="center" wrapText="1"/>
    </xf>
    <xf numFmtId="2" fontId="14" fillId="0" borderId="1" xfId="8" applyNumberFormat="1" applyFont="1" applyFill="1" applyBorder="1" applyAlignment="1" applyProtection="1">
      <alignment horizontal="center" vertical="center"/>
    </xf>
    <xf numFmtId="0" fontId="14" fillId="0" borderId="1" xfId="0" applyFont="1" applyFill="1" applyBorder="1" applyAlignment="1" applyProtection="1">
      <alignment horizontal="center" vertical="center"/>
    </xf>
    <xf numFmtId="44" fontId="5" fillId="0" borderId="1" xfId="11" applyFont="1" applyFill="1" applyBorder="1" applyAlignment="1" applyProtection="1">
      <alignment vertical="center"/>
    </xf>
    <xf numFmtId="0" fontId="15" fillId="0" borderId="1" xfId="0" applyFont="1" applyBorder="1" applyAlignment="1" applyProtection="1">
      <alignment horizontal="left" vertical="top" wrapText="1"/>
    </xf>
    <xf numFmtId="0" fontId="15" fillId="0" borderId="1" xfId="0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164" fontId="5" fillId="0" borderId="1" xfId="2" applyNumberFormat="1" applyFont="1" applyFill="1" applyBorder="1" applyAlignment="1" applyProtection="1">
      <alignment horizontal="center" vertical="center"/>
    </xf>
    <xf numFmtId="164" fontId="9" fillId="0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164" fontId="5" fillId="0" borderId="1" xfId="0" applyNumberFormat="1" applyFont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 wrapText="1"/>
    </xf>
    <xf numFmtId="2" fontId="9" fillId="0" borderId="1" xfId="0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 wrapText="1"/>
    </xf>
    <xf numFmtId="164" fontId="5" fillId="0" borderId="1" xfId="8" applyNumberFormat="1" applyFont="1" applyFill="1" applyBorder="1" applyAlignment="1" applyProtection="1">
      <alignment horizontal="center" vertical="center" wrapText="1"/>
    </xf>
    <xf numFmtId="165" fontId="5" fillId="0" borderId="1" xfId="9" applyNumberFormat="1" applyFont="1" applyBorder="1" applyAlignment="1" applyProtection="1">
      <alignment horizontal="center" vertical="center" wrapText="1"/>
    </xf>
    <xf numFmtId="4" fontId="5" fillId="0" borderId="1" xfId="0" applyNumberFormat="1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left" vertical="top" wrapText="1"/>
    </xf>
    <xf numFmtId="1" fontId="9" fillId="0" borderId="1" xfId="0" applyNumberFormat="1" applyFont="1" applyFill="1" applyBorder="1" applyAlignment="1" applyProtection="1">
      <alignment horizontal="center" vertical="center"/>
    </xf>
    <xf numFmtId="1" fontId="9" fillId="0" borderId="1" xfId="0" applyNumberFormat="1" applyFont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left" vertical="center" wrapText="1"/>
    </xf>
    <xf numFmtId="164" fontId="5" fillId="0" borderId="1" xfId="2" applyFont="1" applyFill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left" vertical="top" wrapText="1"/>
    </xf>
    <xf numFmtId="2" fontId="0" fillId="0" borderId="1" xfId="8" applyNumberFormat="1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 applyProtection="1">
      <alignment horizontal="center" vertical="center"/>
    </xf>
    <xf numFmtId="0" fontId="32" fillId="0" borderId="0" xfId="0" applyFont="1"/>
    <xf numFmtId="164" fontId="6" fillId="0" borderId="1" xfId="3" applyFont="1" applyFill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9" fontId="25" fillId="0" borderId="1" xfId="0" applyNumberFormat="1" applyFont="1" applyFill="1" applyBorder="1" applyAlignment="1">
      <alignment horizontal="center" vertical="center" shrinkToFit="1"/>
    </xf>
    <xf numFmtId="166" fontId="26" fillId="0" borderId="1" xfId="0" quotePrefix="1" applyNumberFormat="1" applyFont="1" applyFill="1" applyBorder="1" applyAlignment="1">
      <alignment horizontal="center" vertical="center" wrapText="1"/>
    </xf>
    <xf numFmtId="0" fontId="26" fillId="0" borderId="1" xfId="0" quotePrefix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14" fontId="24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43" fontId="16" fillId="0" borderId="1" xfId="13" applyFont="1" applyFill="1" applyBorder="1" applyAlignment="1">
      <alignment horizontal="left" vertical="center"/>
    </xf>
    <xf numFmtId="0" fontId="31" fillId="0" borderId="1" xfId="1" applyFont="1" applyFill="1" applyBorder="1" applyAlignment="1">
      <alignment horizontal="center" vertical="center" wrapText="1"/>
    </xf>
    <xf numFmtId="0" fontId="31" fillId="0" borderId="1" xfId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3" fontId="17" fillId="0" borderId="1" xfId="13" applyFont="1" applyFill="1" applyBorder="1" applyAlignment="1">
      <alignment horizontal="center" vertical="center"/>
    </xf>
    <xf numFmtId="43" fontId="16" fillId="0" borderId="1" xfId="13" applyFont="1" applyFill="1" applyBorder="1" applyAlignment="1">
      <alignment horizontal="center" vertical="center"/>
    </xf>
    <xf numFmtId="43" fontId="16" fillId="0" borderId="1" xfId="13" applyFont="1" applyFill="1" applyBorder="1" applyAlignment="1">
      <alignment horizontal="left" vertical="center" wrapText="1"/>
    </xf>
    <xf numFmtId="43" fontId="17" fillId="0" borderId="1" xfId="13" applyFont="1" applyFill="1" applyBorder="1" applyAlignment="1">
      <alignment horizontal="left" vertical="center"/>
    </xf>
    <xf numFmtId="0" fontId="6" fillId="0" borderId="9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3" borderId="9" xfId="1" applyFont="1" applyFill="1" applyBorder="1" applyAlignment="1">
      <alignment horizontal="center" vertical="center"/>
    </xf>
    <xf numFmtId="0" fontId="6" fillId="3" borderId="5" xfId="1" applyFont="1" applyFill="1" applyBorder="1" applyAlignment="1">
      <alignment horizontal="center" vertical="center"/>
    </xf>
    <xf numFmtId="0" fontId="16" fillId="0" borderId="1" xfId="1" applyFont="1" applyBorder="1" applyAlignment="1">
      <alignment horizontal="center" vertical="center"/>
    </xf>
    <xf numFmtId="43" fontId="17" fillId="0" borderId="10" xfId="13" applyFont="1" applyFill="1" applyBorder="1" applyAlignment="1">
      <alignment horizontal="right" vertical="center"/>
    </xf>
    <xf numFmtId="43" fontId="17" fillId="0" borderId="1" xfId="13" applyFont="1" applyFill="1" applyBorder="1" applyAlignment="1">
      <alignment horizontal="right" vertical="center"/>
    </xf>
  </cellXfs>
  <cellStyles count="14">
    <cellStyle name="Moeda" xfId="11" builtinId="4"/>
    <cellStyle name="Normal" xfId="0" builtinId="0"/>
    <cellStyle name="Normal 2" xfId="9" xr:uid="{00000000-0005-0000-0000-000002000000}"/>
    <cellStyle name="Normal 2 2 2" xfId="10" xr:uid="{00000000-0005-0000-0000-000003000000}"/>
    <cellStyle name="Normal 2 2 2 2" xfId="1" xr:uid="{00000000-0005-0000-0000-000004000000}"/>
    <cellStyle name="Normal 2 3" xfId="4" xr:uid="{00000000-0005-0000-0000-000005000000}"/>
    <cellStyle name="Porcentagem 2" xfId="7" xr:uid="{00000000-0005-0000-0000-000006000000}"/>
    <cellStyle name="Vírgula" xfId="8" builtinId="3"/>
    <cellStyle name="Vírgula 2" xfId="5" xr:uid="{00000000-0005-0000-0000-000008000000}"/>
    <cellStyle name="Vírgula 2 2" xfId="6" xr:uid="{00000000-0005-0000-0000-000009000000}"/>
    <cellStyle name="Vírgula 4" xfId="3" xr:uid="{00000000-0005-0000-0000-00000A000000}"/>
    <cellStyle name="Vírgula 4 2" xfId="13" xr:uid="{00000000-0005-0000-0000-00000B000000}"/>
    <cellStyle name="Vírgula 5 2 3" xfId="2" xr:uid="{00000000-0005-0000-0000-00000C000000}"/>
    <cellStyle name="Vírgula 5 2 3 2" xfId="12" xr:uid="{00000000-0005-0000-0000-00000D000000}"/>
  </cellStyles>
  <dxfs count="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60961</xdr:colOff>
      <xdr:row>37</xdr:row>
      <xdr:rowOff>62484</xdr:rowOff>
    </xdr:from>
    <xdr:ext cx="67310" cy="85725"/>
    <xdr:grpSp>
      <xdr:nvGrpSpPr>
        <xdr:cNvPr id="6" name="Group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2427643" y="15392131"/>
          <a:ext cx="67310" cy="85725"/>
          <a:chOff x="0" y="0"/>
          <a:chExt cx="67310" cy="85725"/>
        </a:xfrm>
      </xdr:grpSpPr>
      <xdr:pic>
        <xdr:nvPicPr>
          <xdr:cNvPr id="7" name="image1.png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60959" cy="67055"/>
          </a:xfrm>
          <a:prstGeom prst="rect">
            <a:avLst/>
          </a:prstGeom>
        </xdr:spPr>
      </xdr:pic>
      <xdr:pic>
        <xdr:nvPicPr>
          <xdr:cNvPr id="8" name="image2.png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2671" y="60960"/>
            <a:ext cx="24383" cy="18287"/>
          </a:xfrm>
          <a:prstGeom prst="rect">
            <a:avLst/>
          </a:prstGeom>
        </xdr:spPr>
      </xdr:pic>
      <xdr:sp macro="" textlink="">
        <xdr:nvSpPr>
          <xdr:cNvPr id="9" name="Shape 5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/>
        </xdr:nvSpPr>
        <xdr:spPr>
          <a:xfrm>
            <a:off x="42671" y="82296"/>
            <a:ext cx="6350" cy="0"/>
          </a:xfrm>
          <a:custGeom>
            <a:avLst/>
            <a:gdLst/>
            <a:ahLst/>
            <a:cxnLst/>
            <a:rect l="0" t="0" r="0" b="0"/>
            <a:pathLst>
              <a:path w="6350">
                <a:moveTo>
                  <a:pt x="0" y="0"/>
                </a:moveTo>
                <a:lnTo>
                  <a:pt x="6095" y="0"/>
                </a:lnTo>
              </a:path>
            </a:pathLst>
          </a:custGeom>
          <a:ln w="6095">
            <a:solidFill>
              <a:srgbClr val="82A673"/>
            </a:solidFill>
          </a:ln>
        </xdr:spPr>
      </xdr:sp>
    </xdr:grpSp>
    <xdr:clientData/>
  </xdr:oneCellAnchor>
  <xdr:oneCellAnchor>
    <xdr:from>
      <xdr:col>3</xdr:col>
      <xdr:colOff>60961</xdr:colOff>
      <xdr:row>79</xdr:row>
      <xdr:rowOff>0</xdr:rowOff>
    </xdr:from>
    <xdr:ext cx="67310" cy="85725"/>
    <xdr:grpSp>
      <xdr:nvGrpSpPr>
        <xdr:cNvPr id="10" name="Group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2427643" y="37472471"/>
          <a:ext cx="67310" cy="85725"/>
          <a:chOff x="0" y="0"/>
          <a:chExt cx="67310" cy="85725"/>
        </a:xfrm>
      </xdr:grpSpPr>
      <xdr:pic>
        <xdr:nvPicPr>
          <xdr:cNvPr id="11" name="image1.png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60959" cy="67055"/>
          </a:xfrm>
          <a:prstGeom prst="rect">
            <a:avLst/>
          </a:prstGeom>
        </xdr:spPr>
      </xdr:pic>
      <xdr:pic>
        <xdr:nvPicPr>
          <xdr:cNvPr id="12" name="image2.png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2671" y="60960"/>
            <a:ext cx="24383" cy="18287"/>
          </a:xfrm>
          <a:prstGeom prst="rect">
            <a:avLst/>
          </a:prstGeom>
        </xdr:spPr>
      </xdr:pic>
      <xdr:sp macro="" textlink="">
        <xdr:nvSpPr>
          <xdr:cNvPr id="13" name="Shape 5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/>
        </xdr:nvSpPr>
        <xdr:spPr>
          <a:xfrm>
            <a:off x="42671" y="82296"/>
            <a:ext cx="6350" cy="0"/>
          </a:xfrm>
          <a:custGeom>
            <a:avLst/>
            <a:gdLst/>
            <a:ahLst/>
            <a:cxnLst/>
            <a:rect l="0" t="0" r="0" b="0"/>
            <a:pathLst>
              <a:path w="6350">
                <a:moveTo>
                  <a:pt x="0" y="0"/>
                </a:moveTo>
                <a:lnTo>
                  <a:pt x="6095" y="0"/>
                </a:lnTo>
              </a:path>
            </a:pathLst>
          </a:custGeom>
          <a:ln w="6095">
            <a:solidFill>
              <a:srgbClr val="82A673"/>
            </a:solidFill>
          </a:ln>
        </xdr:spPr>
      </xdr:sp>
    </xdr:grpSp>
    <xdr:clientData/>
  </xdr:oneCellAnchor>
  <xdr:oneCellAnchor>
    <xdr:from>
      <xdr:col>3</xdr:col>
      <xdr:colOff>60961</xdr:colOff>
      <xdr:row>82</xdr:row>
      <xdr:rowOff>0</xdr:rowOff>
    </xdr:from>
    <xdr:ext cx="67310" cy="85725"/>
    <xdr:grpSp>
      <xdr:nvGrpSpPr>
        <xdr:cNvPr id="14" name="Group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2427643" y="39059224"/>
          <a:ext cx="67310" cy="85725"/>
          <a:chOff x="0" y="0"/>
          <a:chExt cx="67310" cy="85725"/>
        </a:xfrm>
      </xdr:grpSpPr>
      <xdr:pic>
        <xdr:nvPicPr>
          <xdr:cNvPr id="15" name="image1.png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60959" cy="67055"/>
          </a:xfrm>
          <a:prstGeom prst="rect">
            <a:avLst/>
          </a:prstGeom>
        </xdr:spPr>
      </xdr:pic>
      <xdr:pic>
        <xdr:nvPicPr>
          <xdr:cNvPr id="16" name="image2.png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2671" y="60960"/>
            <a:ext cx="24383" cy="18287"/>
          </a:xfrm>
          <a:prstGeom prst="rect">
            <a:avLst/>
          </a:prstGeom>
        </xdr:spPr>
      </xdr:pic>
      <xdr:sp macro="" textlink="">
        <xdr:nvSpPr>
          <xdr:cNvPr id="17" name="Shape 5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/>
        </xdr:nvSpPr>
        <xdr:spPr>
          <a:xfrm>
            <a:off x="42671" y="82296"/>
            <a:ext cx="6350" cy="0"/>
          </a:xfrm>
          <a:custGeom>
            <a:avLst/>
            <a:gdLst/>
            <a:ahLst/>
            <a:cxnLst/>
            <a:rect l="0" t="0" r="0" b="0"/>
            <a:pathLst>
              <a:path w="6350">
                <a:moveTo>
                  <a:pt x="0" y="0"/>
                </a:moveTo>
                <a:lnTo>
                  <a:pt x="6095" y="0"/>
                </a:lnTo>
              </a:path>
            </a:pathLst>
          </a:custGeom>
          <a:ln w="6095">
            <a:solidFill>
              <a:srgbClr val="82A673"/>
            </a:solidFill>
          </a:ln>
        </xdr:spPr>
      </xdr:sp>
    </xdr:grpSp>
    <xdr:clientData/>
  </xdr:oneCellAnchor>
  <xdr:oneCellAnchor>
    <xdr:from>
      <xdr:col>3</xdr:col>
      <xdr:colOff>60961</xdr:colOff>
      <xdr:row>82</xdr:row>
      <xdr:rowOff>0</xdr:rowOff>
    </xdr:from>
    <xdr:ext cx="67310" cy="85725"/>
    <xdr:grpSp>
      <xdr:nvGrpSpPr>
        <xdr:cNvPr id="18" name="Group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2427643" y="39059224"/>
          <a:ext cx="67310" cy="85725"/>
          <a:chOff x="0" y="0"/>
          <a:chExt cx="67310" cy="85725"/>
        </a:xfrm>
      </xdr:grpSpPr>
      <xdr:pic>
        <xdr:nvPicPr>
          <xdr:cNvPr id="19" name="image1.png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60959" cy="67055"/>
          </a:xfrm>
          <a:prstGeom prst="rect">
            <a:avLst/>
          </a:prstGeom>
        </xdr:spPr>
      </xdr:pic>
      <xdr:pic>
        <xdr:nvPicPr>
          <xdr:cNvPr id="20" name="image2.png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2671" y="60960"/>
            <a:ext cx="24383" cy="18287"/>
          </a:xfrm>
          <a:prstGeom prst="rect">
            <a:avLst/>
          </a:prstGeom>
        </xdr:spPr>
      </xdr:pic>
      <xdr:sp macro="" textlink="">
        <xdr:nvSpPr>
          <xdr:cNvPr id="21" name="Shape 5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/>
        </xdr:nvSpPr>
        <xdr:spPr>
          <a:xfrm>
            <a:off x="42671" y="82296"/>
            <a:ext cx="6350" cy="0"/>
          </a:xfrm>
          <a:custGeom>
            <a:avLst/>
            <a:gdLst/>
            <a:ahLst/>
            <a:cxnLst/>
            <a:rect l="0" t="0" r="0" b="0"/>
            <a:pathLst>
              <a:path w="6350">
                <a:moveTo>
                  <a:pt x="0" y="0"/>
                </a:moveTo>
                <a:lnTo>
                  <a:pt x="6095" y="0"/>
                </a:lnTo>
              </a:path>
            </a:pathLst>
          </a:custGeom>
          <a:ln w="6095">
            <a:solidFill>
              <a:srgbClr val="82A673"/>
            </a:solidFill>
          </a:ln>
        </xdr:spPr>
      </xdr:sp>
    </xdr:grp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91"/>
  <sheetViews>
    <sheetView tabSelected="1" topLeftCell="A46" zoomScale="85" zoomScaleNormal="85" workbookViewId="0">
      <selection activeCell="K11" sqref="K11"/>
    </sheetView>
  </sheetViews>
  <sheetFormatPr defaultRowHeight="14.4" x14ac:dyDescent="0.3"/>
  <cols>
    <col min="1" max="1" width="5.5546875" customWidth="1"/>
    <col min="2" max="2" width="13.33203125" customWidth="1"/>
    <col min="3" max="3" width="15.5546875" customWidth="1"/>
    <col min="4" max="4" width="52.33203125" customWidth="1"/>
    <col min="5" max="5" width="11.5546875" customWidth="1"/>
    <col min="6" max="6" width="9.88671875" customWidth="1"/>
    <col min="7" max="7" width="14.109375" customWidth="1"/>
    <col min="8" max="8" width="14.33203125" customWidth="1"/>
    <col min="9" max="9" width="17.5546875" customWidth="1"/>
    <col min="11" max="11" width="11.5546875" bestFit="1" customWidth="1"/>
  </cols>
  <sheetData>
    <row r="1" spans="1:12" x14ac:dyDescent="0.3">
      <c r="A1" s="151" t="s">
        <v>74</v>
      </c>
      <c r="B1" s="151"/>
      <c r="C1" s="151"/>
      <c r="D1" s="20"/>
      <c r="E1" s="21"/>
      <c r="F1" s="22"/>
      <c r="G1" s="22"/>
      <c r="H1" s="22"/>
      <c r="I1" s="23"/>
      <c r="J1" s="4"/>
      <c r="K1" s="4"/>
      <c r="L1" s="4"/>
    </row>
    <row r="2" spans="1:12" x14ac:dyDescent="0.3">
      <c r="A2" s="151" t="s">
        <v>227</v>
      </c>
      <c r="B2" s="151"/>
      <c r="C2" s="151"/>
      <c r="D2" s="151"/>
      <c r="E2" s="21"/>
      <c r="F2" s="22"/>
      <c r="G2" s="22"/>
      <c r="H2" s="22"/>
      <c r="I2" s="23"/>
      <c r="J2" s="4"/>
      <c r="K2" s="4"/>
      <c r="L2" s="4"/>
    </row>
    <row r="3" spans="1:12" ht="17.25" customHeight="1" x14ac:dyDescent="0.3">
      <c r="A3" s="151" t="s">
        <v>160</v>
      </c>
      <c r="B3" s="151"/>
      <c r="C3" s="151"/>
      <c r="D3" s="151"/>
      <c r="E3" s="21"/>
      <c r="F3" s="24" t="s">
        <v>16</v>
      </c>
      <c r="G3" s="25"/>
      <c r="H3" s="25"/>
      <c r="I3" s="26"/>
      <c r="J3" s="4"/>
      <c r="K3" s="4"/>
      <c r="L3" s="4"/>
    </row>
    <row r="4" spans="1:12" x14ac:dyDescent="0.3">
      <c r="A4" s="151" t="s">
        <v>17</v>
      </c>
      <c r="B4" s="151"/>
      <c r="C4" s="151"/>
      <c r="D4" s="27"/>
      <c r="E4" s="28"/>
      <c r="F4" s="29"/>
      <c r="G4" s="29"/>
      <c r="H4" s="29"/>
      <c r="I4" s="30">
        <v>0.8</v>
      </c>
      <c r="J4" s="4"/>
      <c r="K4" s="4"/>
      <c r="L4" s="4"/>
    </row>
    <row r="5" spans="1:12" ht="15" customHeight="1" x14ac:dyDescent="0.3">
      <c r="A5" s="153" t="s">
        <v>73</v>
      </c>
      <c r="B5" s="153"/>
      <c r="C5" s="153"/>
      <c r="D5" s="153"/>
      <c r="E5" s="153"/>
      <c r="F5" s="153"/>
      <c r="G5" s="153"/>
      <c r="H5" s="153"/>
      <c r="I5" s="153"/>
      <c r="J5" s="5"/>
      <c r="K5" s="5"/>
      <c r="L5" s="5"/>
    </row>
    <row r="6" spans="1:12" ht="27.6" x14ac:dyDescent="0.3">
      <c r="A6" s="91" t="s">
        <v>11</v>
      </c>
      <c r="B6" s="91" t="s">
        <v>12</v>
      </c>
      <c r="C6" s="91" t="s">
        <v>13</v>
      </c>
      <c r="D6" s="91" t="s">
        <v>10</v>
      </c>
      <c r="E6" s="91" t="s">
        <v>7</v>
      </c>
      <c r="F6" s="91" t="s">
        <v>6</v>
      </c>
      <c r="G6" s="91" t="s">
        <v>8</v>
      </c>
      <c r="H6" s="7" t="s">
        <v>166</v>
      </c>
      <c r="I6" s="6" t="s">
        <v>9</v>
      </c>
    </row>
    <row r="7" spans="1:12" x14ac:dyDescent="0.3">
      <c r="A7" s="92">
        <v>1</v>
      </c>
      <c r="B7" s="92"/>
      <c r="C7" s="92"/>
      <c r="D7" s="92" t="s">
        <v>119</v>
      </c>
      <c r="E7" s="92"/>
      <c r="F7" s="93"/>
      <c r="G7" s="93"/>
      <c r="H7" s="8"/>
      <c r="I7" s="16"/>
    </row>
    <row r="8" spans="1:12" ht="41.4" x14ac:dyDescent="0.3">
      <c r="A8" s="91" t="s">
        <v>2</v>
      </c>
      <c r="B8" s="94" t="s">
        <v>15</v>
      </c>
      <c r="C8" s="94" t="s">
        <v>147</v>
      </c>
      <c r="D8" s="95" t="s">
        <v>179</v>
      </c>
      <c r="E8" s="91">
        <v>26</v>
      </c>
      <c r="F8" s="91" t="s">
        <v>45</v>
      </c>
      <c r="G8" s="96">
        <v>2823</v>
      </c>
      <c r="H8" s="9">
        <f t="shared" ref="H8:H21" si="0">G8</f>
        <v>2823</v>
      </c>
      <c r="I8" s="57">
        <f t="shared" ref="I8:I21" si="1">E8*H8</f>
        <v>73398</v>
      </c>
      <c r="K8" s="150"/>
    </row>
    <row r="9" spans="1:12" s="31" customFormat="1" ht="41.4" x14ac:dyDescent="0.3">
      <c r="A9" s="91" t="s">
        <v>3</v>
      </c>
      <c r="B9" s="94" t="s">
        <v>15</v>
      </c>
      <c r="C9" s="94" t="s">
        <v>147</v>
      </c>
      <c r="D9" s="95" t="s">
        <v>180</v>
      </c>
      <c r="E9" s="91">
        <v>5</v>
      </c>
      <c r="F9" s="91" t="s">
        <v>45</v>
      </c>
      <c r="G9" s="96">
        <v>1887.6666666666667</v>
      </c>
      <c r="H9" s="9">
        <f t="shared" si="0"/>
        <v>1887.6666666666667</v>
      </c>
      <c r="I9" s="57">
        <f t="shared" si="1"/>
        <v>9438.3333333333339</v>
      </c>
    </row>
    <row r="10" spans="1:12" s="31" customFormat="1" ht="27.6" x14ac:dyDescent="0.3">
      <c r="A10" s="91" t="s">
        <v>4</v>
      </c>
      <c r="B10" s="94" t="s">
        <v>15</v>
      </c>
      <c r="C10" s="94" t="s">
        <v>147</v>
      </c>
      <c r="D10" s="95" t="s">
        <v>181</v>
      </c>
      <c r="E10" s="91">
        <v>1</v>
      </c>
      <c r="F10" s="91" t="s">
        <v>45</v>
      </c>
      <c r="G10" s="96">
        <v>11433.333333333334</v>
      </c>
      <c r="H10" s="9">
        <f t="shared" si="0"/>
        <v>11433.333333333334</v>
      </c>
      <c r="I10" s="57">
        <f t="shared" si="1"/>
        <v>11433.333333333334</v>
      </c>
    </row>
    <row r="11" spans="1:12" s="31" customFormat="1" ht="27.6" x14ac:dyDescent="0.3">
      <c r="A11" s="91" t="s">
        <v>5</v>
      </c>
      <c r="B11" s="94" t="s">
        <v>15</v>
      </c>
      <c r="C11" s="94" t="s">
        <v>147</v>
      </c>
      <c r="D11" s="95" t="s">
        <v>182</v>
      </c>
      <c r="E11" s="97">
        <v>33</v>
      </c>
      <c r="F11" s="91" t="s">
        <v>48</v>
      </c>
      <c r="G11" s="96">
        <v>340.5</v>
      </c>
      <c r="H11" s="9">
        <f t="shared" si="0"/>
        <v>340.5</v>
      </c>
      <c r="I11" s="57">
        <f t="shared" si="1"/>
        <v>11236.5</v>
      </c>
    </row>
    <row r="12" spans="1:12" s="31" customFormat="1" ht="27.6" x14ac:dyDescent="0.3">
      <c r="A12" s="91" t="s">
        <v>27</v>
      </c>
      <c r="B12" s="94" t="s">
        <v>15</v>
      </c>
      <c r="C12" s="94" t="s">
        <v>147</v>
      </c>
      <c r="D12" s="95" t="s">
        <v>183</v>
      </c>
      <c r="E12" s="96">
        <v>179.65</v>
      </c>
      <c r="F12" s="91" t="s">
        <v>48</v>
      </c>
      <c r="G12" s="96">
        <v>412.15000000000003</v>
      </c>
      <c r="H12" s="9">
        <f t="shared" si="0"/>
        <v>412.15000000000003</v>
      </c>
      <c r="I12" s="57">
        <f t="shared" si="1"/>
        <v>74042.747500000012</v>
      </c>
    </row>
    <row r="13" spans="1:12" s="31" customFormat="1" ht="27.6" x14ac:dyDescent="0.3">
      <c r="A13" s="91" t="s">
        <v>14</v>
      </c>
      <c r="B13" s="94" t="s">
        <v>15</v>
      </c>
      <c r="C13" s="94" t="s">
        <v>147</v>
      </c>
      <c r="D13" s="95" t="s">
        <v>184</v>
      </c>
      <c r="E13" s="97">
        <v>3.3</v>
      </c>
      <c r="F13" s="91" t="s">
        <v>48</v>
      </c>
      <c r="G13" s="96">
        <v>403.0333333333333</v>
      </c>
      <c r="H13" s="9">
        <f t="shared" si="0"/>
        <v>403.0333333333333</v>
      </c>
      <c r="I13" s="57">
        <f t="shared" si="1"/>
        <v>1330.0099999999998</v>
      </c>
    </row>
    <row r="14" spans="1:12" s="31" customFormat="1" ht="27.6" x14ac:dyDescent="0.3">
      <c r="A14" s="91" t="s">
        <v>28</v>
      </c>
      <c r="B14" s="94" t="s">
        <v>15</v>
      </c>
      <c r="C14" s="94" t="s">
        <v>147</v>
      </c>
      <c r="D14" s="95" t="s">
        <v>185</v>
      </c>
      <c r="E14" s="96">
        <v>69.819999999999993</v>
      </c>
      <c r="F14" s="91" t="s">
        <v>48</v>
      </c>
      <c r="G14" s="96">
        <v>336.23333333333335</v>
      </c>
      <c r="H14" s="9">
        <f t="shared" si="0"/>
        <v>336.23333333333335</v>
      </c>
      <c r="I14" s="57">
        <f t="shared" si="1"/>
        <v>23475.811333333331</v>
      </c>
    </row>
    <row r="15" spans="1:12" s="31" customFormat="1" ht="27.6" x14ac:dyDescent="0.3">
      <c r="A15" s="91" t="s">
        <v>126</v>
      </c>
      <c r="B15" s="94" t="s">
        <v>15</v>
      </c>
      <c r="C15" s="94" t="s">
        <v>147</v>
      </c>
      <c r="D15" s="95" t="s">
        <v>186</v>
      </c>
      <c r="E15" s="96">
        <v>175.24</v>
      </c>
      <c r="F15" s="91" t="s">
        <v>48</v>
      </c>
      <c r="G15" s="96">
        <v>357.43333333333334</v>
      </c>
      <c r="H15" s="9">
        <f t="shared" si="0"/>
        <v>357.43333333333334</v>
      </c>
      <c r="I15" s="57">
        <f t="shared" si="1"/>
        <v>62636.617333333335</v>
      </c>
    </row>
    <row r="16" spans="1:12" s="31" customFormat="1" ht="27.6" x14ac:dyDescent="0.3">
      <c r="A16" s="91" t="s">
        <v>164</v>
      </c>
      <c r="B16" s="94" t="s">
        <v>15</v>
      </c>
      <c r="C16" s="94" t="s">
        <v>147</v>
      </c>
      <c r="D16" s="95" t="s">
        <v>187</v>
      </c>
      <c r="E16" s="96">
        <v>24.96</v>
      </c>
      <c r="F16" s="91" t="s">
        <v>48</v>
      </c>
      <c r="G16" s="96">
        <v>373.56666666666666</v>
      </c>
      <c r="H16" s="9">
        <f t="shared" si="0"/>
        <v>373.56666666666666</v>
      </c>
      <c r="I16" s="57">
        <f t="shared" si="1"/>
        <v>9324.2240000000002</v>
      </c>
    </row>
    <row r="17" spans="1:16" s="31" customFormat="1" ht="27.6" x14ac:dyDescent="0.3">
      <c r="A17" s="91" t="s">
        <v>188</v>
      </c>
      <c r="B17" s="94" t="s">
        <v>15</v>
      </c>
      <c r="C17" s="94" t="s">
        <v>147</v>
      </c>
      <c r="D17" s="95" t="s">
        <v>189</v>
      </c>
      <c r="E17" s="96">
        <v>4.4800000000000004</v>
      </c>
      <c r="F17" s="91" t="s">
        <v>48</v>
      </c>
      <c r="G17" s="96">
        <v>391.61666666666662</v>
      </c>
      <c r="H17" s="9">
        <f t="shared" si="0"/>
        <v>391.61666666666662</v>
      </c>
      <c r="I17" s="57">
        <f t="shared" si="1"/>
        <v>1754.4426666666666</v>
      </c>
    </row>
    <row r="18" spans="1:16" s="31" customFormat="1" ht="27.6" x14ac:dyDescent="0.3">
      <c r="A18" s="91" t="s">
        <v>190</v>
      </c>
      <c r="B18" s="94" t="s">
        <v>15</v>
      </c>
      <c r="C18" s="94" t="s">
        <v>147</v>
      </c>
      <c r="D18" s="95" t="s">
        <v>191</v>
      </c>
      <c r="E18" s="96">
        <v>23.17</v>
      </c>
      <c r="F18" s="91" t="s">
        <v>48</v>
      </c>
      <c r="G18" s="96">
        <v>473.8</v>
      </c>
      <c r="H18" s="9">
        <f t="shared" si="0"/>
        <v>473.8</v>
      </c>
      <c r="I18" s="57">
        <f t="shared" si="1"/>
        <v>10977.946000000002</v>
      </c>
    </row>
    <row r="19" spans="1:16" s="31" customFormat="1" ht="27.6" x14ac:dyDescent="0.3">
      <c r="A19" s="91" t="s">
        <v>192</v>
      </c>
      <c r="B19" s="94" t="s">
        <v>15</v>
      </c>
      <c r="C19" s="94" t="s">
        <v>147</v>
      </c>
      <c r="D19" s="95" t="s">
        <v>193</v>
      </c>
      <c r="E19" s="96">
        <v>526.44000000000005</v>
      </c>
      <c r="F19" s="91" t="s">
        <v>48</v>
      </c>
      <c r="G19" s="96">
        <v>368.25333333333333</v>
      </c>
      <c r="H19" s="9">
        <f t="shared" si="0"/>
        <v>368.25333333333333</v>
      </c>
      <c r="I19" s="57">
        <f t="shared" si="1"/>
        <v>193863.28480000002</v>
      </c>
      <c r="M19" s="58"/>
      <c r="N19" s="58"/>
      <c r="O19" s="58"/>
      <c r="P19" s="58"/>
    </row>
    <row r="20" spans="1:16" s="31" customFormat="1" ht="27.6" x14ac:dyDescent="0.3">
      <c r="A20" s="91" t="s">
        <v>213</v>
      </c>
      <c r="B20" s="94" t="s">
        <v>15</v>
      </c>
      <c r="C20" s="94" t="s">
        <v>147</v>
      </c>
      <c r="D20" s="95" t="s">
        <v>194</v>
      </c>
      <c r="E20" s="97">
        <v>54.34</v>
      </c>
      <c r="F20" s="91" t="s">
        <v>48</v>
      </c>
      <c r="G20" s="96">
        <v>381.58666666666664</v>
      </c>
      <c r="H20" s="9">
        <f t="shared" si="0"/>
        <v>381.58666666666664</v>
      </c>
      <c r="I20" s="57">
        <f t="shared" si="1"/>
        <v>20735.419466666666</v>
      </c>
      <c r="M20" s="58"/>
      <c r="N20" s="59"/>
      <c r="O20" s="59"/>
      <c r="P20" s="58"/>
    </row>
    <row r="21" spans="1:16" s="31" customFormat="1" ht="27.6" x14ac:dyDescent="0.3">
      <c r="A21" s="91" t="s">
        <v>196</v>
      </c>
      <c r="B21" s="94" t="s">
        <v>15</v>
      </c>
      <c r="C21" s="94" t="s">
        <v>147</v>
      </c>
      <c r="D21" s="95" t="s">
        <v>195</v>
      </c>
      <c r="E21" s="96">
        <v>103.4</v>
      </c>
      <c r="F21" s="91" t="s">
        <v>59</v>
      </c>
      <c r="G21" s="96">
        <v>458.4666666666667</v>
      </c>
      <c r="H21" s="9">
        <f t="shared" si="0"/>
        <v>458.4666666666667</v>
      </c>
      <c r="I21" s="57">
        <f t="shared" si="1"/>
        <v>47405.453333333338</v>
      </c>
      <c r="M21" s="58"/>
      <c r="N21" s="58"/>
      <c r="O21" s="58"/>
      <c r="P21" s="58"/>
    </row>
    <row r="22" spans="1:16" x14ac:dyDescent="0.3">
      <c r="A22" s="91"/>
      <c r="B22" s="91"/>
      <c r="C22" s="91"/>
      <c r="D22" s="91"/>
      <c r="E22" s="91"/>
      <c r="F22" s="91"/>
      <c r="G22" s="91"/>
      <c r="H22" s="17" t="s">
        <v>121</v>
      </c>
      <c r="I22" s="18">
        <f>SUM(I8:I21)</f>
        <v>551052.12309999997</v>
      </c>
      <c r="M22" s="58"/>
      <c r="N22" s="58"/>
      <c r="O22" s="58"/>
      <c r="P22" s="58"/>
    </row>
    <row r="23" spans="1:16" ht="20.25" customHeight="1" x14ac:dyDescent="0.3">
      <c r="A23" s="92">
        <v>2</v>
      </c>
      <c r="B23" s="92"/>
      <c r="C23" s="92"/>
      <c r="D23" s="92" t="s">
        <v>122</v>
      </c>
      <c r="E23" s="92"/>
      <c r="F23" s="93"/>
      <c r="G23" s="93"/>
      <c r="H23" s="8" t="s">
        <v>159</v>
      </c>
      <c r="I23" s="16"/>
    </row>
    <row r="24" spans="1:16" s="31" customFormat="1" ht="60.75" customHeight="1" x14ac:dyDescent="0.3">
      <c r="A24" s="91" t="s">
        <v>75</v>
      </c>
      <c r="B24" s="98">
        <v>103689</v>
      </c>
      <c r="C24" s="99" t="s">
        <v>0</v>
      </c>
      <c r="D24" s="100" t="s">
        <v>158</v>
      </c>
      <c r="E24" s="101" t="s">
        <v>1</v>
      </c>
      <c r="F24" s="102">
        <v>2</v>
      </c>
      <c r="G24" s="103">
        <v>314.60000000000002</v>
      </c>
      <c r="H24" s="9">
        <f>G24*1.21</f>
        <v>380.666</v>
      </c>
      <c r="I24" s="12">
        <f t="shared" ref="I24" si="2">F24*H24</f>
        <v>761.33199999999999</v>
      </c>
    </row>
    <row r="25" spans="1:16" s="31" customFormat="1" ht="60.75" customHeight="1" x14ac:dyDescent="0.3">
      <c r="A25" s="91" t="s">
        <v>76</v>
      </c>
      <c r="B25" s="104">
        <v>96521</v>
      </c>
      <c r="C25" s="104" t="s">
        <v>0</v>
      </c>
      <c r="D25" s="105" t="s">
        <v>178</v>
      </c>
      <c r="E25" s="91">
        <v>70</v>
      </c>
      <c r="F25" s="104" t="s">
        <v>22</v>
      </c>
      <c r="G25" s="96">
        <v>42.21</v>
      </c>
      <c r="H25" s="9">
        <f t="shared" ref="H25:H29" si="3">G25*1.21</f>
        <v>51.074100000000001</v>
      </c>
      <c r="I25" s="57">
        <f>E25*H25</f>
        <v>3575.1869999999999</v>
      </c>
    </row>
    <row r="26" spans="1:16" s="31" customFormat="1" ht="76.5" customHeight="1" x14ac:dyDescent="0.3">
      <c r="A26" s="91" t="s">
        <v>77</v>
      </c>
      <c r="B26" s="94">
        <v>100778</v>
      </c>
      <c r="C26" s="94" t="s">
        <v>0</v>
      </c>
      <c r="D26" s="95" t="s">
        <v>197</v>
      </c>
      <c r="E26" s="106">
        <v>10095.34</v>
      </c>
      <c r="F26" s="101" t="s">
        <v>132</v>
      </c>
      <c r="G26" s="96">
        <v>13.88</v>
      </c>
      <c r="H26" s="9">
        <f t="shared" si="3"/>
        <v>16.794800000000002</v>
      </c>
      <c r="I26" s="57">
        <f t="shared" ref="I26:I85" si="4">E26*H26</f>
        <v>169549.21623200004</v>
      </c>
    </row>
    <row r="27" spans="1:16" s="31" customFormat="1" ht="41.4" x14ac:dyDescent="0.3">
      <c r="A27" s="91" t="s">
        <v>78</v>
      </c>
      <c r="B27" s="94">
        <v>94213</v>
      </c>
      <c r="C27" s="94" t="s">
        <v>0</v>
      </c>
      <c r="D27" s="95" t="s">
        <v>199</v>
      </c>
      <c r="E27" s="96">
        <v>954.88</v>
      </c>
      <c r="F27" s="101" t="s">
        <v>59</v>
      </c>
      <c r="G27" s="96">
        <v>70.72</v>
      </c>
      <c r="H27" s="9">
        <f t="shared" si="3"/>
        <v>85.57119999999999</v>
      </c>
      <c r="I27" s="57">
        <f t="shared" si="4"/>
        <v>81710.227455999993</v>
      </c>
    </row>
    <row r="28" spans="1:16" s="31" customFormat="1" ht="46.5" customHeight="1" x14ac:dyDescent="0.3">
      <c r="A28" s="91" t="s">
        <v>79</v>
      </c>
      <c r="B28" s="94">
        <v>94229</v>
      </c>
      <c r="C28" s="94" t="s">
        <v>0</v>
      </c>
      <c r="D28" s="95" t="s">
        <v>200</v>
      </c>
      <c r="E28" s="96">
        <v>108.98</v>
      </c>
      <c r="F28" s="101" t="s">
        <v>48</v>
      </c>
      <c r="G28" s="96">
        <v>166.04</v>
      </c>
      <c r="H28" s="9">
        <f t="shared" si="3"/>
        <v>200.90839999999997</v>
      </c>
      <c r="I28" s="57">
        <f t="shared" si="4"/>
        <v>21894.997431999996</v>
      </c>
    </row>
    <row r="29" spans="1:16" s="31" customFormat="1" ht="41.4" x14ac:dyDescent="0.3">
      <c r="A29" s="91" t="s">
        <v>80</v>
      </c>
      <c r="B29" s="94">
        <v>94231</v>
      </c>
      <c r="C29" s="94" t="s">
        <v>0</v>
      </c>
      <c r="D29" s="95" t="s">
        <v>202</v>
      </c>
      <c r="E29" s="96">
        <v>49.7</v>
      </c>
      <c r="F29" s="101" t="s">
        <v>48</v>
      </c>
      <c r="G29" s="96">
        <v>51.39</v>
      </c>
      <c r="H29" s="9">
        <f t="shared" si="3"/>
        <v>62.181899999999999</v>
      </c>
      <c r="I29" s="57">
        <f t="shared" si="4"/>
        <v>3090.4404300000001</v>
      </c>
    </row>
    <row r="30" spans="1:16" s="1" customFormat="1" ht="41.4" x14ac:dyDescent="0.3">
      <c r="A30" s="91" t="s">
        <v>81</v>
      </c>
      <c r="B30" s="107">
        <v>97956</v>
      </c>
      <c r="C30" s="104" t="s">
        <v>0</v>
      </c>
      <c r="D30" s="95" t="s">
        <v>161</v>
      </c>
      <c r="E30" s="108">
        <v>4</v>
      </c>
      <c r="F30" s="109" t="s">
        <v>162</v>
      </c>
      <c r="G30" s="110">
        <v>1609.69</v>
      </c>
      <c r="H30" s="9">
        <f t="shared" ref="H30:H84" si="5">G30*1.21</f>
        <v>1947.7248999999999</v>
      </c>
      <c r="I30" s="57">
        <f t="shared" si="4"/>
        <v>7790.8995999999997</v>
      </c>
      <c r="K30" s="60"/>
    </row>
    <row r="31" spans="1:16" s="1" customFormat="1" ht="69" x14ac:dyDescent="0.3">
      <c r="A31" s="91" t="s">
        <v>82</v>
      </c>
      <c r="B31" s="107">
        <v>92809</v>
      </c>
      <c r="C31" s="104" t="s">
        <v>0</v>
      </c>
      <c r="D31" s="111" t="s">
        <v>163</v>
      </c>
      <c r="E31" s="112">
        <v>53</v>
      </c>
      <c r="F31" s="109" t="s">
        <v>32</v>
      </c>
      <c r="G31" s="110">
        <v>54.42</v>
      </c>
      <c r="H31" s="9">
        <f t="shared" si="5"/>
        <v>65.848200000000006</v>
      </c>
      <c r="I31" s="57">
        <f t="shared" si="4"/>
        <v>3489.9546000000005</v>
      </c>
      <c r="K31" s="61"/>
    </row>
    <row r="32" spans="1:16" s="1" customFormat="1" ht="29.25" customHeight="1" x14ac:dyDescent="0.3">
      <c r="A32" s="91" t="s">
        <v>83</v>
      </c>
      <c r="B32" s="98" t="s">
        <v>19</v>
      </c>
      <c r="C32" s="113" t="s">
        <v>18</v>
      </c>
      <c r="D32" s="98" t="s">
        <v>21</v>
      </c>
      <c r="E32" s="102">
        <v>8</v>
      </c>
      <c r="F32" s="114" t="s">
        <v>22</v>
      </c>
      <c r="G32" s="103">
        <v>350</v>
      </c>
      <c r="H32" s="9">
        <f t="shared" si="5"/>
        <v>423.5</v>
      </c>
      <c r="I32" s="57">
        <f t="shared" si="4"/>
        <v>3388</v>
      </c>
      <c r="K32" s="62"/>
    </row>
    <row r="33" spans="1:11" s="1" customFormat="1" ht="33.75" customHeight="1" x14ac:dyDescent="0.3">
      <c r="A33" s="91" t="s">
        <v>84</v>
      </c>
      <c r="B33" s="98" t="s">
        <v>20</v>
      </c>
      <c r="C33" s="115" t="s">
        <v>18</v>
      </c>
      <c r="D33" s="98" t="s">
        <v>23</v>
      </c>
      <c r="E33" s="102">
        <v>7</v>
      </c>
      <c r="F33" s="114" t="s">
        <v>22</v>
      </c>
      <c r="G33" s="103">
        <v>328.57</v>
      </c>
      <c r="H33" s="9">
        <f t="shared" si="5"/>
        <v>397.56969999999995</v>
      </c>
      <c r="I33" s="57">
        <f t="shared" si="4"/>
        <v>2782.9878999999996</v>
      </c>
      <c r="K33" s="62"/>
    </row>
    <row r="34" spans="1:11" s="1" customFormat="1" ht="22.5" customHeight="1" x14ac:dyDescent="0.3">
      <c r="A34" s="91" t="s">
        <v>85</v>
      </c>
      <c r="B34" s="98" t="s">
        <v>15</v>
      </c>
      <c r="C34" s="98" t="s">
        <v>15</v>
      </c>
      <c r="D34" s="116" t="s">
        <v>24</v>
      </c>
      <c r="E34" s="102">
        <v>1</v>
      </c>
      <c r="F34" s="99" t="s">
        <v>25</v>
      </c>
      <c r="G34" s="103">
        <f>700/1.2644</f>
        <v>553.62227143309076</v>
      </c>
      <c r="H34" s="9">
        <f t="shared" si="5"/>
        <v>669.8829484340398</v>
      </c>
      <c r="I34" s="57">
        <f t="shared" si="4"/>
        <v>669.8829484340398</v>
      </c>
      <c r="K34" s="62"/>
    </row>
    <row r="35" spans="1:11" s="1" customFormat="1" ht="30.75" customHeight="1" x14ac:dyDescent="0.3">
      <c r="A35" s="91" t="s">
        <v>86</v>
      </c>
      <c r="B35" s="117">
        <v>86883</v>
      </c>
      <c r="C35" s="99" t="s">
        <v>0</v>
      </c>
      <c r="D35" s="99" t="s">
        <v>69</v>
      </c>
      <c r="E35" s="118">
        <v>2</v>
      </c>
      <c r="F35" s="99" t="s">
        <v>29</v>
      </c>
      <c r="G35" s="119">
        <v>12.4</v>
      </c>
      <c r="H35" s="9">
        <f t="shared" si="5"/>
        <v>15.004</v>
      </c>
      <c r="I35" s="57">
        <f t="shared" si="4"/>
        <v>30.007999999999999</v>
      </c>
      <c r="K35" s="63"/>
    </row>
    <row r="36" spans="1:11" s="1" customFormat="1" ht="36.75" customHeight="1" x14ac:dyDescent="0.3">
      <c r="A36" s="91" t="s">
        <v>87</v>
      </c>
      <c r="B36" s="117">
        <v>86886</v>
      </c>
      <c r="C36" s="99" t="s">
        <v>0</v>
      </c>
      <c r="D36" s="120" t="s">
        <v>123</v>
      </c>
      <c r="E36" s="118">
        <v>3</v>
      </c>
      <c r="F36" s="99" t="s">
        <v>29</v>
      </c>
      <c r="G36" s="119">
        <v>41.04</v>
      </c>
      <c r="H36" s="9">
        <f t="shared" si="5"/>
        <v>49.6584</v>
      </c>
      <c r="I36" s="57">
        <f t="shared" si="4"/>
        <v>148.9752</v>
      </c>
      <c r="K36" s="63"/>
    </row>
    <row r="37" spans="1:11" s="1" customFormat="1" ht="54" customHeight="1" x14ac:dyDescent="0.3">
      <c r="A37" s="91" t="s">
        <v>88</v>
      </c>
      <c r="B37" s="117">
        <v>86888</v>
      </c>
      <c r="C37" s="99" t="s">
        <v>0</v>
      </c>
      <c r="D37" s="99" t="s">
        <v>68</v>
      </c>
      <c r="E37" s="118">
        <v>1</v>
      </c>
      <c r="F37" s="99" t="s">
        <v>29</v>
      </c>
      <c r="G37" s="119">
        <v>477.87</v>
      </c>
      <c r="H37" s="9">
        <f t="shared" si="5"/>
        <v>578.22270000000003</v>
      </c>
      <c r="I37" s="57">
        <f t="shared" si="4"/>
        <v>578.22270000000003</v>
      </c>
      <c r="K37" s="63"/>
    </row>
    <row r="38" spans="1:11" s="1" customFormat="1" ht="31.5" customHeight="1" x14ac:dyDescent="0.3">
      <c r="A38" s="91" t="s">
        <v>89</v>
      </c>
      <c r="B38" s="117">
        <v>86904</v>
      </c>
      <c r="C38" s="99" t="s">
        <v>0</v>
      </c>
      <c r="D38" s="99" t="s">
        <v>30</v>
      </c>
      <c r="E38" s="118">
        <v>1</v>
      </c>
      <c r="F38" s="99" t="s">
        <v>29</v>
      </c>
      <c r="G38" s="119">
        <v>152.46</v>
      </c>
      <c r="H38" s="9">
        <f t="shared" si="5"/>
        <v>184.47659999999999</v>
      </c>
      <c r="I38" s="57">
        <f t="shared" si="4"/>
        <v>184.47659999999999</v>
      </c>
      <c r="K38" s="63"/>
    </row>
    <row r="39" spans="1:11" ht="34.5" customHeight="1" x14ac:dyDescent="0.3">
      <c r="A39" s="91" t="s">
        <v>90</v>
      </c>
      <c r="B39" s="117">
        <v>86906</v>
      </c>
      <c r="C39" s="99" t="s">
        <v>0</v>
      </c>
      <c r="D39" s="99" t="s">
        <v>31</v>
      </c>
      <c r="E39" s="118">
        <v>2</v>
      </c>
      <c r="F39" s="99" t="s">
        <v>29</v>
      </c>
      <c r="G39" s="119">
        <v>88.98</v>
      </c>
      <c r="H39" s="9">
        <f t="shared" si="5"/>
        <v>107.6658</v>
      </c>
      <c r="I39" s="57">
        <f t="shared" si="4"/>
        <v>215.33160000000001</v>
      </c>
      <c r="K39" s="63"/>
    </row>
    <row r="40" spans="1:11" ht="37.5" customHeight="1" x14ac:dyDescent="0.3">
      <c r="A40" s="91" t="s">
        <v>91</v>
      </c>
      <c r="B40" s="99">
        <v>100867</v>
      </c>
      <c r="C40" s="99" t="s">
        <v>0</v>
      </c>
      <c r="D40" s="99" t="s">
        <v>67</v>
      </c>
      <c r="E40" s="118">
        <v>2</v>
      </c>
      <c r="F40" s="99" t="s">
        <v>29</v>
      </c>
      <c r="G40" s="119">
        <v>366.84</v>
      </c>
      <c r="H40" s="9">
        <f t="shared" si="5"/>
        <v>443.87639999999993</v>
      </c>
      <c r="I40" s="57">
        <f t="shared" si="4"/>
        <v>887.75279999999987</v>
      </c>
      <c r="K40" s="63"/>
    </row>
    <row r="41" spans="1:11" ht="34.5" customHeight="1" x14ac:dyDescent="0.3">
      <c r="A41" s="91" t="s">
        <v>92</v>
      </c>
      <c r="B41" s="117">
        <v>89714</v>
      </c>
      <c r="C41" s="99" t="s">
        <v>0</v>
      </c>
      <c r="D41" s="99" t="s">
        <v>66</v>
      </c>
      <c r="E41" s="118">
        <v>30</v>
      </c>
      <c r="F41" s="99" t="s">
        <v>32</v>
      </c>
      <c r="G41" s="119">
        <v>38.67</v>
      </c>
      <c r="H41" s="9">
        <f t="shared" si="5"/>
        <v>46.790700000000001</v>
      </c>
      <c r="I41" s="57">
        <f t="shared" si="4"/>
        <v>1403.721</v>
      </c>
      <c r="K41" s="63"/>
    </row>
    <row r="42" spans="1:11" ht="33.75" customHeight="1" x14ac:dyDescent="0.3">
      <c r="A42" s="91" t="s">
        <v>93</v>
      </c>
      <c r="B42" s="117">
        <v>89744</v>
      </c>
      <c r="C42" s="99" t="s">
        <v>0</v>
      </c>
      <c r="D42" s="99" t="s">
        <v>33</v>
      </c>
      <c r="E42" s="118">
        <v>8</v>
      </c>
      <c r="F42" s="99" t="s">
        <v>29</v>
      </c>
      <c r="G42" s="119">
        <v>27.06</v>
      </c>
      <c r="H42" s="9">
        <f t="shared" si="5"/>
        <v>32.742599999999996</v>
      </c>
      <c r="I42" s="57">
        <f t="shared" si="4"/>
        <v>261.94079999999997</v>
      </c>
      <c r="K42" s="63"/>
    </row>
    <row r="43" spans="1:11" ht="34.5" customHeight="1" x14ac:dyDescent="0.3">
      <c r="A43" s="91" t="s">
        <v>94</v>
      </c>
      <c r="B43" s="117">
        <v>94671</v>
      </c>
      <c r="C43" s="99" t="s">
        <v>0</v>
      </c>
      <c r="D43" s="99" t="s">
        <v>65</v>
      </c>
      <c r="E43" s="118">
        <v>6</v>
      </c>
      <c r="F43" s="99" t="s">
        <v>29</v>
      </c>
      <c r="G43" s="119">
        <v>108.1</v>
      </c>
      <c r="H43" s="9">
        <f t="shared" si="5"/>
        <v>130.80099999999999</v>
      </c>
      <c r="I43" s="57">
        <f t="shared" si="4"/>
        <v>784.80599999999993</v>
      </c>
      <c r="K43" s="63"/>
    </row>
    <row r="44" spans="1:11" ht="34.5" customHeight="1" x14ac:dyDescent="0.3">
      <c r="A44" s="91" t="s">
        <v>95</v>
      </c>
      <c r="B44" s="117">
        <v>89708</v>
      </c>
      <c r="C44" s="99" t="s">
        <v>0</v>
      </c>
      <c r="D44" s="99" t="s">
        <v>62</v>
      </c>
      <c r="E44" s="118">
        <v>2</v>
      </c>
      <c r="F44" s="99" t="s">
        <v>29</v>
      </c>
      <c r="G44" s="119">
        <v>108.18</v>
      </c>
      <c r="H44" s="9">
        <f t="shared" si="5"/>
        <v>130.89780000000002</v>
      </c>
      <c r="I44" s="57">
        <f t="shared" si="4"/>
        <v>261.79560000000004</v>
      </c>
      <c r="K44" s="63"/>
    </row>
    <row r="45" spans="1:11" ht="63" customHeight="1" x14ac:dyDescent="0.3">
      <c r="A45" s="91" t="s">
        <v>96</v>
      </c>
      <c r="B45" s="117">
        <v>89495</v>
      </c>
      <c r="C45" s="99" t="s">
        <v>0</v>
      </c>
      <c r="D45" s="120" t="s">
        <v>124</v>
      </c>
      <c r="E45" s="118">
        <v>2</v>
      </c>
      <c r="F45" s="99" t="s">
        <v>29</v>
      </c>
      <c r="G45" s="119">
        <v>19.190000000000001</v>
      </c>
      <c r="H45" s="9">
        <f t="shared" si="5"/>
        <v>23.219899999999999</v>
      </c>
      <c r="I45" s="57">
        <f t="shared" si="4"/>
        <v>46.439799999999998</v>
      </c>
      <c r="K45" s="63"/>
    </row>
    <row r="46" spans="1:11" ht="25.5" customHeight="1" x14ac:dyDescent="0.3">
      <c r="A46" s="91" t="s">
        <v>97</v>
      </c>
      <c r="B46" s="117">
        <v>89402</v>
      </c>
      <c r="C46" s="99" t="s">
        <v>0</v>
      </c>
      <c r="D46" s="99" t="s">
        <v>63</v>
      </c>
      <c r="E46" s="118">
        <v>150</v>
      </c>
      <c r="F46" s="99" t="s">
        <v>32</v>
      </c>
      <c r="G46" s="119">
        <v>13.38</v>
      </c>
      <c r="H46" s="9">
        <f t="shared" si="5"/>
        <v>16.189800000000002</v>
      </c>
      <c r="I46" s="57">
        <f t="shared" si="4"/>
        <v>2428.4700000000003</v>
      </c>
      <c r="K46" s="63"/>
    </row>
    <row r="47" spans="1:11" ht="32.25" customHeight="1" x14ac:dyDescent="0.3">
      <c r="A47" s="91" t="s">
        <v>98</v>
      </c>
      <c r="B47" s="117">
        <v>89424</v>
      </c>
      <c r="C47" s="99" t="s">
        <v>0</v>
      </c>
      <c r="D47" s="99" t="s">
        <v>34</v>
      </c>
      <c r="E47" s="118">
        <v>10</v>
      </c>
      <c r="F47" s="99" t="s">
        <v>29</v>
      </c>
      <c r="G47" s="119">
        <v>7.03</v>
      </c>
      <c r="H47" s="9">
        <f t="shared" si="5"/>
        <v>8.5062999999999995</v>
      </c>
      <c r="I47" s="57">
        <f t="shared" si="4"/>
        <v>85.062999999999988</v>
      </c>
      <c r="K47" s="63"/>
    </row>
    <row r="48" spans="1:11" ht="27" customHeight="1" x14ac:dyDescent="0.3">
      <c r="A48" s="91" t="s">
        <v>99</v>
      </c>
      <c r="B48" s="117">
        <v>89395</v>
      </c>
      <c r="C48" s="99" t="s">
        <v>0</v>
      </c>
      <c r="D48" s="99" t="s">
        <v>64</v>
      </c>
      <c r="E48" s="118">
        <v>6</v>
      </c>
      <c r="F48" s="99" t="s">
        <v>29</v>
      </c>
      <c r="G48" s="119">
        <v>14.22</v>
      </c>
      <c r="H48" s="9">
        <f t="shared" si="5"/>
        <v>17.206199999999999</v>
      </c>
      <c r="I48" s="57">
        <f t="shared" si="4"/>
        <v>103.2372</v>
      </c>
      <c r="K48" s="63"/>
    </row>
    <row r="49" spans="1:11" ht="39" customHeight="1" x14ac:dyDescent="0.3">
      <c r="A49" s="91" t="s">
        <v>100</v>
      </c>
      <c r="B49" s="117">
        <v>89366</v>
      </c>
      <c r="C49" s="99" t="s">
        <v>0</v>
      </c>
      <c r="D49" s="99" t="s">
        <v>35</v>
      </c>
      <c r="E49" s="118">
        <v>8</v>
      </c>
      <c r="F49" s="99" t="s">
        <v>29</v>
      </c>
      <c r="G49" s="119">
        <v>17.260000000000002</v>
      </c>
      <c r="H49" s="9">
        <f t="shared" si="5"/>
        <v>20.884600000000002</v>
      </c>
      <c r="I49" s="57">
        <f t="shared" si="4"/>
        <v>167.07680000000002</v>
      </c>
      <c r="K49" s="63"/>
    </row>
    <row r="50" spans="1:11" ht="34.5" customHeight="1" x14ac:dyDescent="0.3">
      <c r="A50" s="91" t="s">
        <v>101</v>
      </c>
      <c r="B50" s="117">
        <v>89985</v>
      </c>
      <c r="C50" s="99" t="s">
        <v>0</v>
      </c>
      <c r="D50" s="99" t="s">
        <v>36</v>
      </c>
      <c r="E50" s="118">
        <v>3</v>
      </c>
      <c r="F50" s="99" t="s">
        <v>29</v>
      </c>
      <c r="G50" s="119">
        <v>83.96</v>
      </c>
      <c r="H50" s="9">
        <f t="shared" si="5"/>
        <v>101.59159999999999</v>
      </c>
      <c r="I50" s="57">
        <f t="shared" si="4"/>
        <v>304.77479999999997</v>
      </c>
      <c r="K50" s="63"/>
    </row>
    <row r="51" spans="1:11" ht="34.5" customHeight="1" x14ac:dyDescent="0.3">
      <c r="A51" s="91" t="s">
        <v>102</v>
      </c>
      <c r="B51" s="121" t="s">
        <v>147</v>
      </c>
      <c r="C51" s="122" t="s">
        <v>15</v>
      </c>
      <c r="D51" s="123" t="s">
        <v>148</v>
      </c>
      <c r="E51" s="124">
        <v>172</v>
      </c>
      <c r="F51" s="125" t="s">
        <v>32</v>
      </c>
      <c r="G51" s="126">
        <v>23.14</v>
      </c>
      <c r="H51" s="9">
        <f t="shared" si="5"/>
        <v>27.999400000000001</v>
      </c>
      <c r="I51" s="57">
        <f t="shared" si="4"/>
        <v>4815.8968000000004</v>
      </c>
      <c r="K51" s="64"/>
    </row>
    <row r="52" spans="1:11" ht="26.4" x14ac:dyDescent="0.3">
      <c r="A52" s="91" t="s">
        <v>103</v>
      </c>
      <c r="B52" s="121">
        <v>102605</v>
      </c>
      <c r="C52" s="122" t="s">
        <v>0</v>
      </c>
      <c r="D52" s="127" t="s">
        <v>149</v>
      </c>
      <c r="E52" s="124">
        <v>1</v>
      </c>
      <c r="F52" s="128" t="s">
        <v>45</v>
      </c>
      <c r="G52" s="126">
        <v>247.39</v>
      </c>
      <c r="H52" s="9">
        <f t="shared" si="5"/>
        <v>299.34189999999995</v>
      </c>
      <c r="I52" s="57">
        <f t="shared" si="4"/>
        <v>299.34189999999995</v>
      </c>
      <c r="K52" s="64"/>
    </row>
    <row r="53" spans="1:11" ht="26.4" x14ac:dyDescent="0.3">
      <c r="A53" s="91" t="s">
        <v>104</v>
      </c>
      <c r="B53" s="121">
        <v>102610</v>
      </c>
      <c r="C53" s="122" t="s">
        <v>0</v>
      </c>
      <c r="D53" s="127" t="s">
        <v>157</v>
      </c>
      <c r="E53" s="124">
        <v>4</v>
      </c>
      <c r="F53" s="128" t="s">
        <v>45</v>
      </c>
      <c r="G53" s="126">
        <v>1821.84</v>
      </c>
      <c r="H53" s="9">
        <f t="shared" si="5"/>
        <v>2204.4263999999998</v>
      </c>
      <c r="I53" s="57">
        <f t="shared" si="4"/>
        <v>8817.7055999999993</v>
      </c>
      <c r="K53" s="64"/>
    </row>
    <row r="54" spans="1:11" ht="39.6" x14ac:dyDescent="0.3">
      <c r="A54" s="91" t="s">
        <v>105</v>
      </c>
      <c r="B54" s="121">
        <v>91863</v>
      </c>
      <c r="C54" s="122" t="s">
        <v>0</v>
      </c>
      <c r="D54" s="127" t="s">
        <v>150</v>
      </c>
      <c r="E54" s="124">
        <v>126</v>
      </c>
      <c r="F54" s="125" t="s">
        <v>32</v>
      </c>
      <c r="G54" s="126">
        <v>12.03</v>
      </c>
      <c r="H54" s="9">
        <f t="shared" si="5"/>
        <v>14.556299999999998</v>
      </c>
      <c r="I54" s="57">
        <f t="shared" si="4"/>
        <v>1834.0937999999999</v>
      </c>
      <c r="K54" s="64"/>
    </row>
    <row r="55" spans="1:11" ht="39.6" x14ac:dyDescent="0.3">
      <c r="A55" s="91" t="s">
        <v>106</v>
      </c>
      <c r="B55" s="121">
        <v>91925</v>
      </c>
      <c r="C55" s="122" t="s">
        <v>0</v>
      </c>
      <c r="D55" s="127" t="s">
        <v>145</v>
      </c>
      <c r="E55" s="124">
        <v>280</v>
      </c>
      <c r="F55" s="125" t="s">
        <v>32</v>
      </c>
      <c r="G55" s="126">
        <v>3.51</v>
      </c>
      <c r="H55" s="9">
        <f t="shared" si="5"/>
        <v>4.2470999999999997</v>
      </c>
      <c r="I55" s="57">
        <f t="shared" si="4"/>
        <v>1189.1879999999999</v>
      </c>
      <c r="K55" s="64"/>
    </row>
    <row r="56" spans="1:11" ht="39.6" x14ac:dyDescent="0.3">
      <c r="A56" s="91" t="s">
        <v>107</v>
      </c>
      <c r="B56" s="121">
        <v>91930</v>
      </c>
      <c r="C56" s="122" t="s">
        <v>0</v>
      </c>
      <c r="D56" s="127" t="s">
        <v>146</v>
      </c>
      <c r="E56" s="129">
        <v>159</v>
      </c>
      <c r="F56" s="125" t="s">
        <v>32</v>
      </c>
      <c r="G56" s="91">
        <v>8.9700000000000006</v>
      </c>
      <c r="H56" s="9">
        <f t="shared" si="5"/>
        <v>10.8537</v>
      </c>
      <c r="I56" s="57">
        <f t="shared" si="4"/>
        <v>1725.7383</v>
      </c>
      <c r="K56" s="65"/>
    </row>
    <row r="57" spans="1:11" ht="26.4" x14ac:dyDescent="0.3">
      <c r="A57" s="91" t="s">
        <v>108</v>
      </c>
      <c r="B57" s="121">
        <v>93653</v>
      </c>
      <c r="C57" s="122" t="s">
        <v>0</v>
      </c>
      <c r="D57" s="127" t="s">
        <v>151</v>
      </c>
      <c r="E57" s="129">
        <v>2</v>
      </c>
      <c r="F57" s="128" t="s">
        <v>45</v>
      </c>
      <c r="G57" s="91">
        <v>11.43</v>
      </c>
      <c r="H57" s="9">
        <f t="shared" si="5"/>
        <v>13.830299999999999</v>
      </c>
      <c r="I57" s="57">
        <f t="shared" si="4"/>
        <v>27.660599999999999</v>
      </c>
      <c r="K57" s="65"/>
    </row>
    <row r="58" spans="1:11" ht="27.6" x14ac:dyDescent="0.3">
      <c r="A58" s="91" t="s">
        <v>109</v>
      </c>
      <c r="B58" s="121">
        <v>94569</v>
      </c>
      <c r="C58" s="130" t="s">
        <v>0</v>
      </c>
      <c r="D58" s="113" t="s">
        <v>37</v>
      </c>
      <c r="E58" s="131">
        <v>24</v>
      </c>
      <c r="F58" s="101" t="s">
        <v>1</v>
      </c>
      <c r="G58" s="119">
        <v>827.94</v>
      </c>
      <c r="H58" s="9">
        <f t="shared" si="5"/>
        <v>1001.8074</v>
      </c>
      <c r="I58" s="57">
        <f t="shared" si="4"/>
        <v>24043.3776</v>
      </c>
      <c r="K58" s="66"/>
    </row>
    <row r="59" spans="1:11" ht="82.8" x14ac:dyDescent="0.3">
      <c r="A59" s="91" t="s">
        <v>110</v>
      </c>
      <c r="B59" s="121">
        <v>91337</v>
      </c>
      <c r="C59" s="130" t="s">
        <v>0</v>
      </c>
      <c r="D59" s="113" t="s">
        <v>38</v>
      </c>
      <c r="E59" s="132">
        <v>4</v>
      </c>
      <c r="F59" s="99" t="s">
        <v>29</v>
      </c>
      <c r="G59" s="119">
        <v>1529.62</v>
      </c>
      <c r="H59" s="9">
        <f t="shared" si="5"/>
        <v>1850.8401999999999</v>
      </c>
      <c r="I59" s="57">
        <f t="shared" si="4"/>
        <v>7403.3607999999995</v>
      </c>
      <c r="K59" s="67"/>
    </row>
    <row r="60" spans="1:11" ht="63.75" customHeight="1" x14ac:dyDescent="0.3">
      <c r="A60" s="91" t="s">
        <v>111</v>
      </c>
      <c r="B60" s="121">
        <v>87622</v>
      </c>
      <c r="C60" s="130" t="s">
        <v>0</v>
      </c>
      <c r="D60" s="133" t="s">
        <v>39</v>
      </c>
      <c r="E60" s="134">
        <v>164</v>
      </c>
      <c r="F60" s="101" t="s">
        <v>1</v>
      </c>
      <c r="G60" s="119">
        <v>38.08</v>
      </c>
      <c r="H60" s="9">
        <f t="shared" si="5"/>
        <v>46.076799999999999</v>
      </c>
      <c r="I60" s="57">
        <f t="shared" si="4"/>
        <v>7556.5951999999997</v>
      </c>
      <c r="K60" s="68"/>
    </row>
    <row r="61" spans="1:11" ht="67.5" customHeight="1" x14ac:dyDescent="0.3">
      <c r="A61" s="91" t="s">
        <v>152</v>
      </c>
      <c r="B61" s="99">
        <v>87255</v>
      </c>
      <c r="C61" s="130" t="s">
        <v>0</v>
      </c>
      <c r="D61" s="133" t="s">
        <v>40</v>
      </c>
      <c r="E61" s="134">
        <v>164</v>
      </c>
      <c r="F61" s="101" t="s">
        <v>1</v>
      </c>
      <c r="G61" s="103">
        <v>103.67</v>
      </c>
      <c r="H61" s="9">
        <f t="shared" si="5"/>
        <v>125.44069999999999</v>
      </c>
      <c r="I61" s="57">
        <f t="shared" si="4"/>
        <v>20572.274799999999</v>
      </c>
      <c r="K61" s="68"/>
    </row>
    <row r="62" spans="1:11" ht="49.5" customHeight="1" x14ac:dyDescent="0.3">
      <c r="A62" s="91" t="s">
        <v>153</v>
      </c>
      <c r="B62" s="99">
        <v>88650</v>
      </c>
      <c r="C62" s="130" t="s">
        <v>0</v>
      </c>
      <c r="D62" s="133" t="s">
        <v>41</v>
      </c>
      <c r="E62" s="134">
        <v>75.7</v>
      </c>
      <c r="F62" s="101" t="s">
        <v>32</v>
      </c>
      <c r="G62" s="103">
        <v>14.93</v>
      </c>
      <c r="H62" s="9">
        <f t="shared" si="5"/>
        <v>18.065300000000001</v>
      </c>
      <c r="I62" s="57">
        <f t="shared" si="4"/>
        <v>1367.54321</v>
      </c>
      <c r="K62" s="68"/>
    </row>
    <row r="63" spans="1:11" ht="47.25" customHeight="1" x14ac:dyDescent="0.3">
      <c r="A63" s="91" t="s">
        <v>154</v>
      </c>
      <c r="B63" s="135">
        <v>101876</v>
      </c>
      <c r="C63" s="130" t="s">
        <v>0</v>
      </c>
      <c r="D63" s="136" t="s">
        <v>60</v>
      </c>
      <c r="E63" s="134">
        <v>1</v>
      </c>
      <c r="F63" s="91" t="s">
        <v>42</v>
      </c>
      <c r="G63" s="103">
        <v>92.51</v>
      </c>
      <c r="H63" s="9">
        <f t="shared" si="5"/>
        <v>111.9371</v>
      </c>
      <c r="I63" s="57">
        <f t="shared" si="4"/>
        <v>111.9371</v>
      </c>
      <c r="K63" s="68"/>
    </row>
    <row r="64" spans="1:11" ht="48.75" customHeight="1" x14ac:dyDescent="0.3">
      <c r="A64" s="91" t="s">
        <v>112</v>
      </c>
      <c r="B64" s="135" t="s">
        <v>43</v>
      </c>
      <c r="C64" s="130" t="s">
        <v>0</v>
      </c>
      <c r="D64" s="136" t="s">
        <v>44</v>
      </c>
      <c r="E64" s="134">
        <v>7</v>
      </c>
      <c r="F64" s="91" t="s">
        <v>45</v>
      </c>
      <c r="G64" s="103">
        <v>12.2</v>
      </c>
      <c r="H64" s="9">
        <f t="shared" si="5"/>
        <v>14.761999999999999</v>
      </c>
      <c r="I64" s="57">
        <f t="shared" si="4"/>
        <v>103.33399999999999</v>
      </c>
      <c r="K64" s="68"/>
    </row>
    <row r="65" spans="1:11" ht="47.25" customHeight="1" x14ac:dyDescent="0.3">
      <c r="A65" s="91" t="s">
        <v>113</v>
      </c>
      <c r="B65" s="135" t="s">
        <v>46</v>
      </c>
      <c r="C65" s="130" t="s">
        <v>0</v>
      </c>
      <c r="D65" s="136" t="s">
        <v>47</v>
      </c>
      <c r="E65" s="134">
        <v>5</v>
      </c>
      <c r="F65" s="91" t="s">
        <v>45</v>
      </c>
      <c r="G65" s="103">
        <v>27.98</v>
      </c>
      <c r="H65" s="9">
        <f t="shared" si="5"/>
        <v>33.855800000000002</v>
      </c>
      <c r="I65" s="57">
        <f t="shared" si="4"/>
        <v>169.279</v>
      </c>
      <c r="K65" s="68"/>
    </row>
    <row r="66" spans="1:11" ht="47.25" customHeight="1" x14ac:dyDescent="0.3">
      <c r="A66" s="91" t="s">
        <v>114</v>
      </c>
      <c r="B66" s="135">
        <v>91864</v>
      </c>
      <c r="C66" s="130" t="s">
        <v>0</v>
      </c>
      <c r="D66" s="136" t="s">
        <v>71</v>
      </c>
      <c r="E66" s="134">
        <v>250</v>
      </c>
      <c r="F66" s="91" t="s">
        <v>48</v>
      </c>
      <c r="G66" s="103">
        <v>15.94</v>
      </c>
      <c r="H66" s="9">
        <f t="shared" si="5"/>
        <v>19.287399999999998</v>
      </c>
      <c r="I66" s="57">
        <f t="shared" si="4"/>
        <v>4821.8499999999995</v>
      </c>
      <c r="K66" s="68"/>
    </row>
    <row r="67" spans="1:11" ht="51" customHeight="1" x14ac:dyDescent="0.3">
      <c r="A67" s="91" t="s">
        <v>115</v>
      </c>
      <c r="B67" s="135" t="s">
        <v>49</v>
      </c>
      <c r="C67" s="130" t="s">
        <v>0</v>
      </c>
      <c r="D67" s="136" t="s">
        <v>50</v>
      </c>
      <c r="E67" s="134">
        <v>160</v>
      </c>
      <c r="F67" s="91" t="s">
        <v>48</v>
      </c>
      <c r="G67" s="103">
        <v>9.76</v>
      </c>
      <c r="H67" s="9">
        <f t="shared" si="5"/>
        <v>11.8096</v>
      </c>
      <c r="I67" s="57">
        <f t="shared" si="4"/>
        <v>1889.5360000000001</v>
      </c>
      <c r="K67" s="68"/>
    </row>
    <row r="68" spans="1:11" ht="49.5" customHeight="1" x14ac:dyDescent="0.3">
      <c r="A68" s="91" t="s">
        <v>116</v>
      </c>
      <c r="B68" s="135" t="s">
        <v>51</v>
      </c>
      <c r="C68" s="130" t="s">
        <v>0</v>
      </c>
      <c r="D68" s="136" t="s">
        <v>52</v>
      </c>
      <c r="E68" s="134">
        <v>800</v>
      </c>
      <c r="F68" s="91" t="s">
        <v>48</v>
      </c>
      <c r="G68" s="103">
        <v>4.24</v>
      </c>
      <c r="H68" s="9">
        <f t="shared" si="5"/>
        <v>5.1303999999999998</v>
      </c>
      <c r="I68" s="57">
        <f t="shared" si="4"/>
        <v>4104.32</v>
      </c>
      <c r="K68" s="68"/>
    </row>
    <row r="69" spans="1:11" ht="24.75" customHeight="1" x14ac:dyDescent="0.3">
      <c r="A69" s="91" t="s">
        <v>117</v>
      </c>
      <c r="B69" s="135" t="s">
        <v>15</v>
      </c>
      <c r="C69" s="130" t="s">
        <v>125</v>
      </c>
      <c r="D69" s="136" t="s">
        <v>55</v>
      </c>
      <c r="E69" s="134">
        <v>10</v>
      </c>
      <c r="F69" s="91" t="s">
        <v>45</v>
      </c>
      <c r="G69" s="103">
        <v>53.2</v>
      </c>
      <c r="H69" s="9">
        <f t="shared" si="5"/>
        <v>64.372</v>
      </c>
      <c r="I69" s="57">
        <f t="shared" si="4"/>
        <v>643.72</v>
      </c>
      <c r="K69" s="68"/>
    </row>
    <row r="70" spans="1:11" ht="51.75" customHeight="1" x14ac:dyDescent="0.3">
      <c r="A70" s="91" t="s">
        <v>118</v>
      </c>
      <c r="B70" s="135" t="s">
        <v>15</v>
      </c>
      <c r="C70" s="130" t="s">
        <v>125</v>
      </c>
      <c r="D70" s="99" t="s">
        <v>56</v>
      </c>
      <c r="E70" s="132">
        <v>16</v>
      </c>
      <c r="F70" s="91" t="s">
        <v>45</v>
      </c>
      <c r="G70" s="137">
        <v>421.69</v>
      </c>
      <c r="H70" s="9">
        <f t="shared" si="5"/>
        <v>510.24489999999997</v>
      </c>
      <c r="I70" s="57">
        <f t="shared" si="4"/>
        <v>8163.9183999999996</v>
      </c>
      <c r="K70" s="67"/>
    </row>
    <row r="71" spans="1:11" ht="48.75" customHeight="1" x14ac:dyDescent="0.3">
      <c r="A71" s="91" t="s">
        <v>137</v>
      </c>
      <c r="B71" s="121">
        <v>101632</v>
      </c>
      <c r="C71" s="130" t="s">
        <v>0</v>
      </c>
      <c r="D71" s="138" t="s">
        <v>57</v>
      </c>
      <c r="E71" s="132">
        <v>8</v>
      </c>
      <c r="F71" s="91" t="s">
        <v>45</v>
      </c>
      <c r="G71" s="137">
        <v>40.869999999999997</v>
      </c>
      <c r="H71" s="9">
        <f t="shared" si="5"/>
        <v>49.452699999999993</v>
      </c>
      <c r="I71" s="57">
        <f t="shared" si="4"/>
        <v>395.62159999999994</v>
      </c>
      <c r="K71" s="67"/>
    </row>
    <row r="72" spans="1:11" ht="48.75" customHeight="1" x14ac:dyDescent="0.3">
      <c r="A72" s="91" t="s">
        <v>155</v>
      </c>
      <c r="B72" s="121">
        <v>96486</v>
      </c>
      <c r="C72" s="130" t="s">
        <v>0</v>
      </c>
      <c r="D72" s="136" t="s">
        <v>58</v>
      </c>
      <c r="E72" s="132">
        <v>54</v>
      </c>
      <c r="F72" s="135" t="s">
        <v>59</v>
      </c>
      <c r="G72" s="137">
        <v>76.69</v>
      </c>
      <c r="H72" s="9">
        <f t="shared" si="5"/>
        <v>92.794899999999998</v>
      </c>
      <c r="I72" s="57">
        <f t="shared" si="4"/>
        <v>5010.9246000000003</v>
      </c>
      <c r="K72" s="67"/>
    </row>
    <row r="73" spans="1:11" ht="36.75" customHeight="1" x14ac:dyDescent="0.3">
      <c r="A73" s="91" t="s">
        <v>156</v>
      </c>
      <c r="B73" s="121">
        <v>96121</v>
      </c>
      <c r="C73" s="130" t="s">
        <v>0</v>
      </c>
      <c r="D73" s="136" t="s">
        <v>70</v>
      </c>
      <c r="E73" s="132">
        <v>30</v>
      </c>
      <c r="F73" s="91" t="s">
        <v>48</v>
      </c>
      <c r="G73" s="137">
        <v>12.56</v>
      </c>
      <c r="H73" s="9">
        <f t="shared" si="5"/>
        <v>15.1976</v>
      </c>
      <c r="I73" s="57">
        <f t="shared" si="4"/>
        <v>455.928</v>
      </c>
      <c r="K73" s="67"/>
    </row>
    <row r="74" spans="1:11" ht="51.75" customHeight="1" x14ac:dyDescent="0.3">
      <c r="A74" s="91" t="s">
        <v>138</v>
      </c>
      <c r="B74" s="135">
        <v>91958</v>
      </c>
      <c r="C74" s="130" t="s">
        <v>0</v>
      </c>
      <c r="D74" s="136" t="s">
        <v>54</v>
      </c>
      <c r="E74" s="134">
        <v>7</v>
      </c>
      <c r="F74" s="91" t="s">
        <v>45</v>
      </c>
      <c r="G74" s="103">
        <v>39.39</v>
      </c>
      <c r="H74" s="9">
        <f t="shared" si="5"/>
        <v>47.661900000000003</v>
      </c>
      <c r="I74" s="57">
        <f t="shared" si="4"/>
        <v>333.63330000000002</v>
      </c>
      <c r="K74" s="68"/>
    </row>
    <row r="75" spans="1:11" ht="48.75" customHeight="1" x14ac:dyDescent="0.3">
      <c r="A75" s="91" t="s">
        <v>139</v>
      </c>
      <c r="B75" s="135">
        <v>91999</v>
      </c>
      <c r="C75" s="130" t="s">
        <v>0</v>
      </c>
      <c r="D75" s="136" t="s">
        <v>53</v>
      </c>
      <c r="E75" s="134">
        <v>20</v>
      </c>
      <c r="F75" s="91" t="s">
        <v>45</v>
      </c>
      <c r="G75" s="103">
        <v>25.36</v>
      </c>
      <c r="H75" s="9">
        <f t="shared" si="5"/>
        <v>30.685599999999997</v>
      </c>
      <c r="I75" s="57">
        <f t="shared" si="4"/>
        <v>613.71199999999999</v>
      </c>
      <c r="K75" s="68"/>
    </row>
    <row r="76" spans="1:11" ht="55.2" x14ac:dyDescent="0.3">
      <c r="A76" s="91" t="s">
        <v>140</v>
      </c>
      <c r="B76" s="121">
        <v>97096</v>
      </c>
      <c r="C76" s="104" t="s">
        <v>0</v>
      </c>
      <c r="D76" s="105" t="s">
        <v>127</v>
      </c>
      <c r="E76" s="139">
        <v>65.849999999999994</v>
      </c>
      <c r="F76" s="140" t="s">
        <v>61</v>
      </c>
      <c r="G76" s="141">
        <v>624.49</v>
      </c>
      <c r="H76" s="9">
        <f t="shared" si="5"/>
        <v>755.63289999999995</v>
      </c>
      <c r="I76" s="57">
        <f t="shared" si="4"/>
        <v>49758.42646499999</v>
      </c>
      <c r="K76" s="69"/>
    </row>
    <row r="77" spans="1:11" ht="41.4" x14ac:dyDescent="0.3">
      <c r="A77" s="91" t="s">
        <v>141</v>
      </c>
      <c r="B77" s="121">
        <v>97097</v>
      </c>
      <c r="C77" s="104" t="s">
        <v>0</v>
      </c>
      <c r="D77" s="105" t="s">
        <v>128</v>
      </c>
      <c r="E77" s="139">
        <v>572</v>
      </c>
      <c r="F77" s="140" t="s">
        <v>1</v>
      </c>
      <c r="G77" s="141">
        <v>38.770000000000003</v>
      </c>
      <c r="H77" s="9">
        <f t="shared" si="5"/>
        <v>46.911700000000003</v>
      </c>
      <c r="I77" s="57">
        <f t="shared" si="4"/>
        <v>26833.492400000003</v>
      </c>
      <c r="K77" s="69"/>
    </row>
    <row r="78" spans="1:11" ht="27.6" x14ac:dyDescent="0.3">
      <c r="A78" s="91" t="s">
        <v>142</v>
      </c>
      <c r="B78" s="99" t="s">
        <v>134</v>
      </c>
      <c r="C78" s="104" t="s">
        <v>135</v>
      </c>
      <c r="D78" s="105" t="s">
        <v>129</v>
      </c>
      <c r="E78" s="139">
        <v>70</v>
      </c>
      <c r="F78" s="140" t="s">
        <v>130</v>
      </c>
      <c r="G78" s="141">
        <v>10.65</v>
      </c>
      <c r="H78" s="9">
        <f t="shared" si="5"/>
        <v>12.8865</v>
      </c>
      <c r="I78" s="57">
        <f t="shared" si="4"/>
        <v>902.05499999999995</v>
      </c>
      <c r="K78" s="69"/>
    </row>
    <row r="79" spans="1:11" ht="41.4" x14ac:dyDescent="0.3">
      <c r="A79" s="91" t="s">
        <v>143</v>
      </c>
      <c r="B79" s="121">
        <v>97092</v>
      </c>
      <c r="C79" s="104" t="s">
        <v>0</v>
      </c>
      <c r="D79" s="142" t="s">
        <v>131</v>
      </c>
      <c r="E79" s="97">
        <v>1830</v>
      </c>
      <c r="F79" s="140" t="s">
        <v>132</v>
      </c>
      <c r="G79" s="97">
        <v>12.67</v>
      </c>
      <c r="H79" s="9">
        <f t="shared" si="5"/>
        <v>15.3307</v>
      </c>
      <c r="I79" s="57">
        <f t="shared" si="4"/>
        <v>28055.181</v>
      </c>
      <c r="K79" s="70"/>
    </row>
    <row r="80" spans="1:11" x14ac:dyDescent="0.3">
      <c r="A80" s="91" t="s">
        <v>144</v>
      </c>
      <c r="B80" s="143" t="s">
        <v>15</v>
      </c>
      <c r="C80" s="144" t="s">
        <v>15</v>
      </c>
      <c r="D80" s="145" t="s">
        <v>136</v>
      </c>
      <c r="E80" s="146">
        <v>435</v>
      </c>
      <c r="F80" s="140" t="s">
        <v>32</v>
      </c>
      <c r="G80" s="91">
        <v>4.3499999999999996</v>
      </c>
      <c r="H80" s="9">
        <f t="shared" si="5"/>
        <v>5.2634999999999996</v>
      </c>
      <c r="I80" s="57">
        <f t="shared" si="4"/>
        <v>2289.6224999999999</v>
      </c>
      <c r="K80" s="71"/>
    </row>
    <row r="81" spans="1:11" ht="41.4" x14ac:dyDescent="0.3">
      <c r="A81" s="91" t="s">
        <v>208</v>
      </c>
      <c r="B81" s="121">
        <v>97087</v>
      </c>
      <c r="C81" s="104" t="s">
        <v>0</v>
      </c>
      <c r="D81" s="142" t="s">
        <v>133</v>
      </c>
      <c r="E81" s="97">
        <v>572</v>
      </c>
      <c r="F81" s="140" t="s">
        <v>1</v>
      </c>
      <c r="G81" s="97">
        <v>3.29</v>
      </c>
      <c r="H81" s="9">
        <f t="shared" si="5"/>
        <v>3.9809000000000001</v>
      </c>
      <c r="I81" s="57">
        <f t="shared" si="4"/>
        <v>2277.0747999999999</v>
      </c>
      <c r="K81" s="72"/>
    </row>
    <row r="82" spans="1:11" ht="69" x14ac:dyDescent="0.3">
      <c r="A82" s="91" t="s">
        <v>209</v>
      </c>
      <c r="B82" s="143">
        <v>89580</v>
      </c>
      <c r="C82" s="130" t="s">
        <v>0</v>
      </c>
      <c r="D82" s="95" t="s">
        <v>26</v>
      </c>
      <c r="E82" s="131">
        <v>120</v>
      </c>
      <c r="F82" s="130" t="s">
        <v>1</v>
      </c>
      <c r="G82" s="135">
        <v>62.28</v>
      </c>
      <c r="H82" s="9">
        <f t="shared" si="5"/>
        <v>75.358800000000002</v>
      </c>
      <c r="I82" s="57">
        <f t="shared" si="4"/>
        <v>9043.0560000000005</v>
      </c>
      <c r="K82" s="73"/>
    </row>
    <row r="83" spans="1:11" ht="41.4" x14ac:dyDescent="0.3">
      <c r="A83" s="91" t="s">
        <v>210</v>
      </c>
      <c r="B83" s="121">
        <v>91925</v>
      </c>
      <c r="C83" s="104" t="s">
        <v>0</v>
      </c>
      <c r="D83" s="147" t="s">
        <v>145</v>
      </c>
      <c r="E83" s="148">
        <v>280</v>
      </c>
      <c r="F83" s="149" t="s">
        <v>32</v>
      </c>
      <c r="G83" s="110">
        <v>3.51</v>
      </c>
      <c r="H83" s="9">
        <f t="shared" si="5"/>
        <v>4.2470999999999997</v>
      </c>
      <c r="I83" s="57">
        <f t="shared" si="4"/>
        <v>1189.1879999999999</v>
      </c>
      <c r="K83" s="74"/>
    </row>
    <row r="84" spans="1:11" ht="41.4" x14ac:dyDescent="0.3">
      <c r="A84" s="91" t="s">
        <v>211</v>
      </c>
      <c r="B84" s="121">
        <v>91930</v>
      </c>
      <c r="C84" s="104" t="s">
        <v>0</v>
      </c>
      <c r="D84" s="147" t="s">
        <v>146</v>
      </c>
      <c r="E84" s="97">
        <v>159</v>
      </c>
      <c r="F84" s="149" t="s">
        <v>32</v>
      </c>
      <c r="G84" s="91">
        <v>8.9700000000000006</v>
      </c>
      <c r="H84" s="9">
        <f t="shared" si="5"/>
        <v>10.8537</v>
      </c>
      <c r="I84" s="57">
        <f t="shared" si="4"/>
        <v>1725.7383</v>
      </c>
      <c r="K84" s="72"/>
    </row>
    <row r="85" spans="1:11" ht="41.4" x14ac:dyDescent="0.3">
      <c r="A85" s="91" t="s">
        <v>212</v>
      </c>
      <c r="B85" s="98">
        <v>100651</v>
      </c>
      <c r="C85" s="98" t="s">
        <v>0</v>
      </c>
      <c r="D85" s="136" t="s">
        <v>165</v>
      </c>
      <c r="E85" s="91">
        <v>732</v>
      </c>
      <c r="F85" s="101" t="s">
        <v>32</v>
      </c>
      <c r="G85" s="96">
        <v>141.61000000000001</v>
      </c>
      <c r="H85" s="9">
        <f t="shared" ref="H85" si="6">G85*1.24</f>
        <v>175.59640000000002</v>
      </c>
      <c r="I85" s="57">
        <f t="shared" si="4"/>
        <v>128536.56480000001</v>
      </c>
      <c r="K85" s="75"/>
    </row>
    <row r="86" spans="1:11" x14ac:dyDescent="0.3">
      <c r="A86" s="10"/>
      <c r="B86" s="14"/>
      <c r="C86" s="11"/>
      <c r="D86" s="7"/>
      <c r="E86" s="11"/>
      <c r="F86" s="15"/>
      <c r="G86" s="13"/>
      <c r="H86" s="17" t="s">
        <v>120</v>
      </c>
      <c r="I86" s="19">
        <f>SUM(I24:I85)</f>
        <v>663676.10737343389</v>
      </c>
    </row>
    <row r="87" spans="1:11" x14ac:dyDescent="0.3">
      <c r="A87" s="10"/>
      <c r="B87" s="14"/>
      <c r="C87" s="11"/>
      <c r="D87" s="7"/>
      <c r="E87" s="11"/>
      <c r="F87" s="15"/>
      <c r="G87" s="13"/>
      <c r="H87" s="12"/>
      <c r="I87" s="12"/>
    </row>
    <row r="88" spans="1:11" x14ac:dyDescent="0.3">
      <c r="A88" s="10"/>
      <c r="B88" s="14"/>
      <c r="C88" s="11"/>
      <c r="D88" s="7"/>
      <c r="E88" s="11"/>
      <c r="F88" s="15"/>
      <c r="G88" s="13"/>
      <c r="H88" s="12"/>
      <c r="I88" s="12"/>
    </row>
    <row r="89" spans="1:11" x14ac:dyDescent="0.3">
      <c r="A89" s="6"/>
      <c r="B89" s="6"/>
      <c r="C89" s="6"/>
      <c r="D89" s="6"/>
      <c r="E89" s="6"/>
      <c r="F89" s="6"/>
      <c r="G89" s="152" t="s">
        <v>72</v>
      </c>
      <c r="H89" s="152"/>
      <c r="I89" s="18">
        <f>SUM(I86+I22)</f>
        <v>1214728.2304734339</v>
      </c>
    </row>
    <row r="90" spans="1:11" x14ac:dyDescent="0.3">
      <c r="D90" s="2"/>
      <c r="I90" s="3"/>
    </row>
    <row r="91" spans="1:11" x14ac:dyDescent="0.3">
      <c r="D91" s="2"/>
      <c r="I91" s="3"/>
    </row>
  </sheetData>
  <mergeCells count="6">
    <mergeCell ref="A1:C1"/>
    <mergeCell ref="G89:H89"/>
    <mergeCell ref="A2:D2"/>
    <mergeCell ref="A4:C4"/>
    <mergeCell ref="A5:I5"/>
    <mergeCell ref="A3:D3"/>
  </mergeCells>
  <conditionalFormatting sqref="E58 E60">
    <cfRule type="cellIs" dxfId="4" priority="1" stopIfTrue="1" operator="equal">
      <formula>0</formula>
    </cfRule>
  </conditionalFormatting>
  <conditionalFormatting sqref="F7:H7">
    <cfRule type="cellIs" dxfId="3" priority="3" stopIfTrue="1" operator="equal">
      <formula>0</formula>
    </cfRule>
  </conditionalFormatting>
  <conditionalFormatting sqref="F23:H23 G35:G50 G58:G60 H86:H88">
    <cfRule type="cellIs" dxfId="2" priority="8" stopIfTrue="1" operator="equal">
      <formula>0</formula>
    </cfRule>
  </conditionalFormatting>
  <conditionalFormatting sqref="H22">
    <cfRule type="cellIs" dxfId="1" priority="4" stopIfTrue="1" operator="equal">
      <formula>0</formula>
    </cfRule>
  </conditionalFormatting>
  <conditionalFormatting sqref="K58 K60">
    <cfRule type="cellIs" dxfId="0" priority="2" stopIfTrue="1" operator="equal">
      <formula>0</formula>
    </cfRule>
  </conditionalFormatting>
  <pageMargins left="0.31496062992125984" right="0.31496062992125984" top="0.78740157480314965" bottom="0.78740157480314965" header="0.31496062992125984" footer="0.31496062992125984"/>
  <pageSetup paperSize="9" scale="5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9"/>
  <sheetViews>
    <sheetView zoomScale="120" zoomScaleNormal="120" workbookViewId="0">
      <selection activeCell="K9" sqref="A1:Q9"/>
    </sheetView>
  </sheetViews>
  <sheetFormatPr defaultRowHeight="14.4" x14ac:dyDescent="0.3"/>
  <cols>
    <col min="1" max="1" width="5.33203125" customWidth="1"/>
    <col min="2" max="2" width="19.88671875" customWidth="1"/>
    <col min="3" max="3" width="11.6640625" customWidth="1"/>
    <col min="4" max="4" width="11" customWidth="1"/>
    <col min="5" max="5" width="7.109375" customWidth="1"/>
    <col min="7" max="7" width="6.109375" customWidth="1"/>
    <col min="9" max="9" width="5.88671875" customWidth="1"/>
    <col min="10" max="10" width="9" customWidth="1"/>
    <col min="11" max="11" width="6.6640625" customWidth="1"/>
    <col min="12" max="12" width="11.5546875" style="31" customWidth="1"/>
    <col min="13" max="13" width="6.109375" style="31" customWidth="1"/>
    <col min="14" max="14" width="11.5546875" style="31" customWidth="1"/>
    <col min="15" max="15" width="7.109375" style="31" customWidth="1"/>
    <col min="17" max="17" width="5.33203125" customWidth="1"/>
  </cols>
  <sheetData>
    <row r="1" spans="1:17" x14ac:dyDescent="0.3">
      <c r="A1" s="154"/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87"/>
      <c r="M1" s="87"/>
      <c r="N1" s="87"/>
      <c r="O1" s="87"/>
      <c r="P1" s="88"/>
      <c r="Q1" s="88"/>
    </row>
    <row r="2" spans="1:17" ht="18" x14ac:dyDescent="0.3">
      <c r="A2" s="155" t="s">
        <v>214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</row>
    <row r="3" spans="1:17" x14ac:dyDescent="0.3">
      <c r="A3" s="156" t="s">
        <v>226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  <c r="Q3" s="157"/>
    </row>
    <row r="4" spans="1:17" x14ac:dyDescent="0.3">
      <c r="A4" s="158" t="s">
        <v>215</v>
      </c>
      <c r="B4" s="158" t="s">
        <v>11</v>
      </c>
      <c r="C4" s="159"/>
      <c r="D4" s="158" t="s">
        <v>216</v>
      </c>
      <c r="E4" s="159"/>
      <c r="F4" s="158" t="s">
        <v>217</v>
      </c>
      <c r="G4" s="159"/>
      <c r="H4" s="158" t="s">
        <v>218</v>
      </c>
      <c r="I4" s="159"/>
      <c r="J4" s="158" t="s">
        <v>219</v>
      </c>
      <c r="K4" s="159"/>
      <c r="L4" s="158" t="s">
        <v>228</v>
      </c>
      <c r="M4" s="159"/>
      <c r="N4" s="158" t="s">
        <v>229</v>
      </c>
      <c r="O4" s="159"/>
      <c r="P4" s="159" t="s">
        <v>220</v>
      </c>
      <c r="Q4" s="159"/>
    </row>
    <row r="5" spans="1:17" x14ac:dyDescent="0.3">
      <c r="A5" s="159"/>
      <c r="B5" s="76" t="s">
        <v>221</v>
      </c>
      <c r="C5" s="76" t="s">
        <v>8</v>
      </c>
      <c r="D5" s="76" t="s">
        <v>222</v>
      </c>
      <c r="E5" s="77" t="s">
        <v>223</v>
      </c>
      <c r="F5" s="77" t="s">
        <v>224</v>
      </c>
      <c r="G5" s="77" t="s">
        <v>223</v>
      </c>
      <c r="H5" s="77" t="s">
        <v>224</v>
      </c>
      <c r="I5" s="77" t="s">
        <v>223</v>
      </c>
      <c r="J5" s="77" t="s">
        <v>224</v>
      </c>
      <c r="K5" s="77" t="s">
        <v>223</v>
      </c>
      <c r="L5" s="77" t="s">
        <v>224</v>
      </c>
      <c r="M5" s="77" t="s">
        <v>223</v>
      </c>
      <c r="N5" s="77" t="s">
        <v>224</v>
      </c>
      <c r="O5" s="77" t="s">
        <v>223</v>
      </c>
      <c r="P5" s="78"/>
      <c r="Q5" s="78"/>
    </row>
    <row r="6" spans="1:17" x14ac:dyDescent="0.3">
      <c r="A6" s="79">
        <v>1</v>
      </c>
      <c r="B6" s="86" t="s">
        <v>119</v>
      </c>
      <c r="C6" s="80">
        <f>'Planilha Orçamentária'!I22</f>
        <v>551052.12309999997</v>
      </c>
      <c r="D6" s="81">
        <f>C6*0.25</f>
        <v>137763.03077499999</v>
      </c>
      <c r="E6" s="82">
        <v>0.25</v>
      </c>
      <c r="F6" s="81">
        <f>C6*0.25</f>
        <v>137763.03077499999</v>
      </c>
      <c r="G6" s="82">
        <v>0.5</v>
      </c>
      <c r="H6" s="81">
        <f>C6*0.25</f>
        <v>137763.03077499999</v>
      </c>
      <c r="I6" s="82">
        <v>0.75</v>
      </c>
      <c r="J6" s="81">
        <f>C6*0.25</f>
        <v>137763.03077499999</v>
      </c>
      <c r="K6" s="82">
        <v>1</v>
      </c>
      <c r="L6" s="81">
        <v>0</v>
      </c>
      <c r="M6" s="82">
        <v>1</v>
      </c>
      <c r="N6" s="81">
        <v>0</v>
      </c>
      <c r="O6" s="82">
        <v>1</v>
      </c>
      <c r="P6" s="160">
        <v>1</v>
      </c>
      <c r="Q6" s="160"/>
    </row>
    <row r="7" spans="1:17" s="31" customFormat="1" x14ac:dyDescent="0.3">
      <c r="A7" s="79">
        <v>2</v>
      </c>
      <c r="B7" s="86" t="s">
        <v>122</v>
      </c>
      <c r="C7" s="80">
        <f>'Planilha Orçamentária'!I86</f>
        <v>663676.10737343389</v>
      </c>
      <c r="D7" s="81">
        <v>0</v>
      </c>
      <c r="E7" s="82">
        <v>0</v>
      </c>
      <c r="F7" s="81">
        <v>0</v>
      </c>
      <c r="G7" s="82">
        <v>0</v>
      </c>
      <c r="H7" s="81">
        <f>C7*0.25</f>
        <v>165919.02684335847</v>
      </c>
      <c r="I7" s="82">
        <v>0.25</v>
      </c>
      <c r="J7" s="81">
        <f>C7*0.25</f>
        <v>165919.02684335847</v>
      </c>
      <c r="K7" s="82">
        <v>0.25</v>
      </c>
      <c r="L7" s="81">
        <f>C7*0.25</f>
        <v>165919.02684335847</v>
      </c>
      <c r="M7" s="82">
        <v>0.25</v>
      </c>
      <c r="N7" s="81">
        <f>C7*0.25</f>
        <v>165919.02684335847</v>
      </c>
      <c r="O7" s="82">
        <v>0.25</v>
      </c>
      <c r="P7" s="160">
        <v>1</v>
      </c>
      <c r="Q7" s="160"/>
    </row>
    <row r="8" spans="1:17" x14ac:dyDescent="0.3">
      <c r="A8" s="79"/>
      <c r="B8" s="85"/>
      <c r="C8" s="80">
        <f>C6+C7</f>
        <v>1214728.2304734339</v>
      </c>
      <c r="D8" s="80">
        <f>D6+D7</f>
        <v>137763.03077499999</v>
      </c>
      <c r="E8" s="83">
        <f>D8/C8</f>
        <v>0.11341057803629671</v>
      </c>
      <c r="F8" s="81">
        <f>F6+D8</f>
        <v>275526.06154999998</v>
      </c>
      <c r="G8" s="82">
        <f>F8/C8</f>
        <v>0.22682115607259343</v>
      </c>
      <c r="H8" s="80">
        <f>H6+F8+H7</f>
        <v>579208.11916835839</v>
      </c>
      <c r="I8" s="82">
        <f>H8/C8</f>
        <v>0.4768211560725934</v>
      </c>
      <c r="J8" s="80">
        <f>J6+H8+J7</f>
        <v>882890.17678671679</v>
      </c>
      <c r="K8" s="82">
        <f>J8/C8</f>
        <v>0.72682115607259334</v>
      </c>
      <c r="L8" s="80">
        <f>L6+J8+L7</f>
        <v>1048809.2036300753</v>
      </c>
      <c r="M8" s="82">
        <f>L8/C8</f>
        <v>0.86341057803629662</v>
      </c>
      <c r="N8" s="80">
        <f>N6+L8+N7</f>
        <v>1214728.2304734339</v>
      </c>
      <c r="O8" s="82">
        <f>N8/C8</f>
        <v>1</v>
      </c>
      <c r="P8" s="161">
        <f>C8</f>
        <v>1214728.2304734339</v>
      </c>
      <c r="Q8" s="162"/>
    </row>
    <row r="9" spans="1:17" x14ac:dyDescent="0.3">
      <c r="A9" s="163" t="s">
        <v>225</v>
      </c>
      <c r="B9" s="164"/>
      <c r="C9" s="164"/>
      <c r="D9" s="164"/>
      <c r="E9" s="164"/>
      <c r="F9" s="164"/>
      <c r="G9" s="84"/>
      <c r="H9" s="84"/>
      <c r="I9" s="84"/>
      <c r="J9" s="84"/>
      <c r="K9" s="165">
        <v>45519</v>
      </c>
      <c r="L9" s="165"/>
      <c r="M9" s="165"/>
      <c r="N9" s="165"/>
      <c r="O9" s="165"/>
      <c r="P9" s="166"/>
      <c r="Q9" s="166"/>
    </row>
  </sheetData>
  <mergeCells count="17">
    <mergeCell ref="P6:Q6"/>
    <mergeCell ref="P8:Q8"/>
    <mergeCell ref="A9:F9"/>
    <mergeCell ref="K9:Q9"/>
    <mergeCell ref="P7:Q7"/>
    <mergeCell ref="A1:K1"/>
    <mergeCell ref="A2:Q2"/>
    <mergeCell ref="A3:Q3"/>
    <mergeCell ref="A4:A5"/>
    <mergeCell ref="B4:C4"/>
    <mergeCell ref="D4:E4"/>
    <mergeCell ref="F4:G4"/>
    <mergeCell ref="H4:I4"/>
    <mergeCell ref="J4:K4"/>
    <mergeCell ref="P4:Q4"/>
    <mergeCell ref="L4:M4"/>
    <mergeCell ref="N4:O4"/>
  </mergeCells>
  <pageMargins left="0.51181102362204722" right="0.51181102362204722" top="0.78740157480314965" bottom="0.78740157480314965" header="0.31496062992125984" footer="0.31496062992125984"/>
  <pageSetup paperSize="9" scale="85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1"/>
  <sheetViews>
    <sheetView topLeftCell="A7" workbookViewId="0">
      <selection activeCell="D33" sqref="D33"/>
    </sheetView>
  </sheetViews>
  <sheetFormatPr defaultRowHeight="14.4" x14ac:dyDescent="0.3"/>
  <cols>
    <col min="2" max="2" width="12.88671875" customWidth="1"/>
    <col min="3" max="3" width="17.33203125" customWidth="1"/>
    <col min="4" max="4" width="98.33203125" customWidth="1"/>
    <col min="5" max="5" width="11.44140625" customWidth="1"/>
    <col min="7" max="7" width="14.44140625" customWidth="1"/>
    <col min="8" max="8" width="18" customWidth="1"/>
    <col min="9" max="9" width="18.6640625" customWidth="1"/>
    <col min="10" max="10" width="16.109375" customWidth="1"/>
  </cols>
  <sheetData>
    <row r="1" spans="1:10" ht="31.2" x14ac:dyDescent="0.3">
      <c r="A1" s="170" t="s">
        <v>233</v>
      </c>
      <c r="B1" s="170"/>
      <c r="C1" s="170"/>
      <c r="D1" s="170"/>
      <c r="E1" s="170"/>
      <c r="F1" s="170"/>
      <c r="G1" s="170"/>
      <c r="H1" s="170"/>
      <c r="I1" s="170"/>
      <c r="J1" s="170"/>
    </row>
    <row r="2" spans="1:10" ht="31.2" x14ac:dyDescent="0.3">
      <c r="A2" s="170" t="s">
        <v>167</v>
      </c>
      <c r="B2" s="170"/>
      <c r="C2" s="170"/>
      <c r="D2" s="170"/>
      <c r="E2" s="170"/>
      <c r="F2" s="170"/>
      <c r="G2" s="170"/>
      <c r="H2" s="170"/>
      <c r="I2" s="170"/>
      <c r="J2" s="170"/>
    </row>
    <row r="3" spans="1:10" ht="17.399999999999999" x14ac:dyDescent="0.3">
      <c r="A3" s="172" t="s">
        <v>168</v>
      </c>
      <c r="B3" s="172"/>
      <c r="C3" s="174" t="s">
        <v>169</v>
      </c>
      <c r="D3" s="174"/>
      <c r="E3" s="174"/>
      <c r="F3" s="174"/>
      <c r="G3" s="174"/>
      <c r="H3" s="174"/>
      <c r="I3" s="174"/>
      <c r="J3" s="174"/>
    </row>
    <row r="4" spans="1:10" ht="17.399999999999999" x14ac:dyDescent="0.3">
      <c r="A4" s="172" t="s">
        <v>170</v>
      </c>
      <c r="B4" s="172"/>
      <c r="C4" s="167" t="s">
        <v>171</v>
      </c>
      <c r="D4" s="167"/>
      <c r="E4" s="167"/>
      <c r="F4" s="167"/>
      <c r="G4" s="167"/>
      <c r="H4" s="167"/>
      <c r="I4" s="167"/>
      <c r="J4" s="167"/>
    </row>
    <row r="5" spans="1:10" ht="17.399999999999999" x14ac:dyDescent="0.3">
      <c r="A5" s="173" t="s">
        <v>172</v>
      </c>
      <c r="B5" s="173"/>
      <c r="C5" s="174" t="s">
        <v>173</v>
      </c>
      <c r="D5" s="174"/>
      <c r="E5" s="174"/>
      <c r="F5" s="174"/>
      <c r="G5" s="174"/>
      <c r="H5" s="174"/>
      <c r="I5" s="174"/>
      <c r="J5" s="174"/>
    </row>
    <row r="6" spans="1:10" ht="15.6" x14ac:dyDescent="0.3">
      <c r="A6" s="172"/>
      <c r="B6" s="172"/>
      <c r="C6" s="175"/>
      <c r="D6" s="175"/>
      <c r="E6" s="185" t="s">
        <v>174</v>
      </c>
      <c r="F6" s="185"/>
      <c r="G6" s="185"/>
      <c r="H6" s="185"/>
      <c r="I6" s="185"/>
      <c r="J6" s="186"/>
    </row>
    <row r="7" spans="1:10" ht="15" customHeight="1" x14ac:dyDescent="0.3">
      <c r="A7" s="176" t="s">
        <v>205</v>
      </c>
      <c r="B7" s="177"/>
      <c r="C7" s="178"/>
      <c r="D7" s="182" t="s">
        <v>175</v>
      </c>
      <c r="E7" s="184"/>
      <c r="F7" s="184"/>
      <c r="G7" s="169" t="s">
        <v>203</v>
      </c>
      <c r="H7" s="168" t="s">
        <v>206</v>
      </c>
      <c r="I7" s="169" t="s">
        <v>207</v>
      </c>
      <c r="J7" s="47"/>
    </row>
    <row r="8" spans="1:10" ht="23.25" customHeight="1" x14ac:dyDescent="0.3">
      <c r="A8" s="179"/>
      <c r="B8" s="180"/>
      <c r="C8" s="181"/>
      <c r="D8" s="183"/>
      <c r="E8" s="184"/>
      <c r="F8" s="184"/>
      <c r="G8" s="169"/>
      <c r="H8" s="168"/>
      <c r="I8" s="169"/>
      <c r="J8" s="51"/>
    </row>
    <row r="9" spans="1:10" x14ac:dyDescent="0.3">
      <c r="A9" s="32" t="s">
        <v>11</v>
      </c>
      <c r="B9" s="32" t="s">
        <v>12</v>
      </c>
      <c r="C9" s="32" t="s">
        <v>13</v>
      </c>
      <c r="D9" s="32" t="s">
        <v>176</v>
      </c>
      <c r="E9" s="52" t="s">
        <v>6</v>
      </c>
      <c r="F9" s="52" t="s">
        <v>45</v>
      </c>
      <c r="G9" s="53" t="s">
        <v>177</v>
      </c>
      <c r="H9" s="53" t="s">
        <v>177</v>
      </c>
      <c r="I9" s="53" t="s">
        <v>177</v>
      </c>
      <c r="J9" s="32" t="s">
        <v>204</v>
      </c>
    </row>
    <row r="10" spans="1:10" x14ac:dyDescent="0.3">
      <c r="A10" s="45">
        <v>1</v>
      </c>
      <c r="B10" s="45"/>
      <c r="C10" s="45"/>
      <c r="D10" s="46"/>
      <c r="E10" s="45"/>
      <c r="F10" s="45"/>
      <c r="G10" s="48"/>
      <c r="H10" s="44"/>
      <c r="I10" s="43"/>
      <c r="J10" s="42"/>
    </row>
    <row r="11" spans="1:10" ht="27.6" x14ac:dyDescent="0.3">
      <c r="A11" s="32" t="s">
        <v>2</v>
      </c>
      <c r="B11" s="40">
        <v>96521</v>
      </c>
      <c r="C11" s="40" t="s">
        <v>0</v>
      </c>
      <c r="D11" s="41" t="s">
        <v>178</v>
      </c>
      <c r="E11" s="32">
        <v>70</v>
      </c>
      <c r="F11" s="40" t="s">
        <v>22</v>
      </c>
      <c r="G11" s="56">
        <v>150</v>
      </c>
      <c r="H11" s="55">
        <v>82</v>
      </c>
      <c r="I11" s="54">
        <v>200</v>
      </c>
      <c r="J11" s="33">
        <f>SUM(G11:I11)/3</f>
        <v>144</v>
      </c>
    </row>
    <row r="12" spans="1:10" ht="27.6" x14ac:dyDescent="0.3">
      <c r="A12" s="32" t="s">
        <v>3</v>
      </c>
      <c r="B12" s="39" t="s">
        <v>15</v>
      </c>
      <c r="C12" s="39" t="s">
        <v>147</v>
      </c>
      <c r="D12" s="38" t="s">
        <v>179</v>
      </c>
      <c r="E12" s="32">
        <v>26</v>
      </c>
      <c r="F12" s="32" t="s">
        <v>45</v>
      </c>
      <c r="G12" s="56">
        <v>2500</v>
      </c>
      <c r="H12" s="35">
        <v>3969</v>
      </c>
      <c r="I12" s="37">
        <v>2000</v>
      </c>
      <c r="J12" s="33">
        <f t="shared" ref="J12:J29" si="0">SUM(G12:I12)/3</f>
        <v>2823</v>
      </c>
    </row>
    <row r="13" spans="1:10" ht="27.6" x14ac:dyDescent="0.3">
      <c r="A13" s="32" t="s">
        <v>4</v>
      </c>
      <c r="B13" s="39" t="s">
        <v>15</v>
      </c>
      <c r="C13" s="39" t="s">
        <v>147</v>
      </c>
      <c r="D13" s="38" t="s">
        <v>180</v>
      </c>
      <c r="E13" s="32">
        <v>11</v>
      </c>
      <c r="F13" s="32" t="s">
        <v>45</v>
      </c>
      <c r="G13" s="56">
        <v>2000</v>
      </c>
      <c r="H13" s="35">
        <v>1663</v>
      </c>
      <c r="I13" s="37">
        <v>2000</v>
      </c>
      <c r="J13" s="33">
        <f t="shared" si="0"/>
        <v>1887.6666666666667</v>
      </c>
    </row>
    <row r="14" spans="1:10" x14ac:dyDescent="0.3">
      <c r="A14" s="32" t="s">
        <v>5</v>
      </c>
      <c r="B14" s="39" t="s">
        <v>15</v>
      </c>
      <c r="C14" s="39" t="s">
        <v>147</v>
      </c>
      <c r="D14" s="38" t="s">
        <v>181</v>
      </c>
      <c r="E14" s="32">
        <v>1</v>
      </c>
      <c r="F14" s="32" t="s">
        <v>45</v>
      </c>
      <c r="G14" s="56">
        <v>9800</v>
      </c>
      <c r="H14" s="35">
        <v>9500</v>
      </c>
      <c r="I14" s="37">
        <v>15000</v>
      </c>
      <c r="J14" s="33">
        <f t="shared" si="0"/>
        <v>11433.333333333334</v>
      </c>
    </row>
    <row r="15" spans="1:10" x14ac:dyDescent="0.3">
      <c r="A15" s="32" t="s">
        <v>27</v>
      </c>
      <c r="B15" s="39" t="s">
        <v>15</v>
      </c>
      <c r="C15" s="39" t="s">
        <v>147</v>
      </c>
      <c r="D15" s="38" t="s">
        <v>182</v>
      </c>
      <c r="E15" s="50">
        <v>33</v>
      </c>
      <c r="F15" s="32" t="s">
        <v>48</v>
      </c>
      <c r="G15" s="56">
        <v>320</v>
      </c>
      <c r="H15" s="35">
        <v>241.5</v>
      </c>
      <c r="I15" s="37">
        <v>460</v>
      </c>
      <c r="J15" s="33">
        <f t="shared" si="0"/>
        <v>340.5</v>
      </c>
    </row>
    <row r="16" spans="1:10" x14ac:dyDescent="0.3">
      <c r="A16" s="32" t="s">
        <v>14</v>
      </c>
      <c r="B16" s="39" t="s">
        <v>15</v>
      </c>
      <c r="C16" s="39" t="s">
        <v>147</v>
      </c>
      <c r="D16" s="38" t="s">
        <v>183</v>
      </c>
      <c r="E16" s="37">
        <v>179.65</v>
      </c>
      <c r="F16" s="32" t="s">
        <v>48</v>
      </c>
      <c r="G16" s="56">
        <v>410</v>
      </c>
      <c r="H16" s="35">
        <v>366.45</v>
      </c>
      <c r="I16" s="37">
        <v>460</v>
      </c>
      <c r="J16" s="33">
        <f t="shared" si="0"/>
        <v>412.15000000000003</v>
      </c>
    </row>
    <row r="17" spans="1:10" x14ac:dyDescent="0.3">
      <c r="A17" s="32" t="s">
        <v>28</v>
      </c>
      <c r="B17" s="39" t="s">
        <v>15</v>
      </c>
      <c r="C17" s="39" t="s">
        <v>147</v>
      </c>
      <c r="D17" s="38" t="s">
        <v>184</v>
      </c>
      <c r="E17" s="50">
        <v>3.3</v>
      </c>
      <c r="F17" s="32" t="s">
        <v>48</v>
      </c>
      <c r="G17" s="56">
        <v>390</v>
      </c>
      <c r="H17" s="35">
        <v>359.1</v>
      </c>
      <c r="I17" s="37">
        <v>460</v>
      </c>
      <c r="J17" s="33">
        <f t="shared" si="0"/>
        <v>403.0333333333333</v>
      </c>
    </row>
    <row r="18" spans="1:10" x14ac:dyDescent="0.3">
      <c r="A18" s="32" t="s">
        <v>126</v>
      </c>
      <c r="B18" s="39" t="s">
        <v>15</v>
      </c>
      <c r="C18" s="39" t="s">
        <v>147</v>
      </c>
      <c r="D18" s="38" t="s">
        <v>185</v>
      </c>
      <c r="E18" s="37">
        <v>69.819999999999993</v>
      </c>
      <c r="F18" s="32" t="s">
        <v>48</v>
      </c>
      <c r="G18" s="56">
        <v>350</v>
      </c>
      <c r="H18" s="35">
        <v>308.7</v>
      </c>
      <c r="I18" s="37">
        <v>350</v>
      </c>
      <c r="J18" s="33">
        <f t="shared" si="0"/>
        <v>336.23333333333335</v>
      </c>
    </row>
    <row r="19" spans="1:10" x14ac:dyDescent="0.3">
      <c r="A19" s="32" t="s">
        <v>164</v>
      </c>
      <c r="B19" s="39" t="s">
        <v>15</v>
      </c>
      <c r="C19" s="39" t="s">
        <v>147</v>
      </c>
      <c r="D19" s="38" t="s">
        <v>186</v>
      </c>
      <c r="E19" s="37">
        <v>175.24</v>
      </c>
      <c r="F19" s="32" t="s">
        <v>48</v>
      </c>
      <c r="G19" s="56">
        <v>380</v>
      </c>
      <c r="H19" s="35">
        <v>342.3</v>
      </c>
      <c r="I19" s="37">
        <v>350</v>
      </c>
      <c r="J19" s="33">
        <f t="shared" si="0"/>
        <v>357.43333333333334</v>
      </c>
    </row>
    <row r="20" spans="1:10" x14ac:dyDescent="0.3">
      <c r="A20" s="32" t="s">
        <v>188</v>
      </c>
      <c r="B20" s="39" t="s">
        <v>15</v>
      </c>
      <c r="C20" s="39" t="s">
        <v>147</v>
      </c>
      <c r="D20" s="38" t="s">
        <v>187</v>
      </c>
      <c r="E20" s="37">
        <v>24.96</v>
      </c>
      <c r="F20" s="32" t="s">
        <v>48</v>
      </c>
      <c r="G20" s="56">
        <v>420</v>
      </c>
      <c r="H20" s="35">
        <v>350.7</v>
      </c>
      <c r="I20" s="37">
        <v>350</v>
      </c>
      <c r="J20" s="33">
        <f t="shared" si="0"/>
        <v>373.56666666666666</v>
      </c>
    </row>
    <row r="21" spans="1:10" x14ac:dyDescent="0.3">
      <c r="A21" s="32" t="s">
        <v>190</v>
      </c>
      <c r="B21" s="39" t="s">
        <v>15</v>
      </c>
      <c r="C21" s="39" t="s">
        <v>147</v>
      </c>
      <c r="D21" s="38" t="s">
        <v>189</v>
      </c>
      <c r="E21" s="37">
        <v>4.4800000000000004</v>
      </c>
      <c r="F21" s="32" t="s">
        <v>48</v>
      </c>
      <c r="G21" s="56">
        <v>450</v>
      </c>
      <c r="H21" s="35">
        <v>374.85</v>
      </c>
      <c r="I21" s="37">
        <v>350</v>
      </c>
      <c r="J21" s="33">
        <f t="shared" si="0"/>
        <v>391.61666666666662</v>
      </c>
    </row>
    <row r="22" spans="1:10" x14ac:dyDescent="0.3">
      <c r="A22" s="32" t="s">
        <v>192</v>
      </c>
      <c r="B22" s="39" t="s">
        <v>15</v>
      </c>
      <c r="C22" s="39" t="s">
        <v>147</v>
      </c>
      <c r="D22" s="38" t="s">
        <v>191</v>
      </c>
      <c r="E22" s="37">
        <v>23.17</v>
      </c>
      <c r="F22" s="32" t="s">
        <v>48</v>
      </c>
      <c r="G22" s="56">
        <v>700</v>
      </c>
      <c r="H22" s="35">
        <v>627.9</v>
      </c>
      <c r="I22" s="37">
        <v>350</v>
      </c>
      <c r="J22" s="33">
        <f t="shared" si="0"/>
        <v>559.30000000000007</v>
      </c>
    </row>
    <row r="23" spans="1:10" x14ac:dyDescent="0.3">
      <c r="A23" s="32" t="s">
        <v>213</v>
      </c>
      <c r="B23" s="39" t="s">
        <v>15</v>
      </c>
      <c r="C23" s="39" t="s">
        <v>147</v>
      </c>
      <c r="D23" s="38" t="s">
        <v>193</v>
      </c>
      <c r="E23" s="37">
        <v>526.44000000000005</v>
      </c>
      <c r="F23" s="32" t="s">
        <v>48</v>
      </c>
      <c r="G23" s="56">
        <v>380</v>
      </c>
      <c r="H23" s="35">
        <v>304.76</v>
      </c>
      <c r="I23" s="37">
        <v>420</v>
      </c>
      <c r="J23" s="33">
        <f t="shared" si="0"/>
        <v>368.25333333333333</v>
      </c>
    </row>
    <row r="24" spans="1:10" x14ac:dyDescent="0.3">
      <c r="A24" s="32" t="s">
        <v>196</v>
      </c>
      <c r="B24" s="39" t="s">
        <v>15</v>
      </c>
      <c r="C24" s="39" t="s">
        <v>147</v>
      </c>
      <c r="D24" s="38" t="s">
        <v>194</v>
      </c>
      <c r="E24" s="50">
        <v>54.34</v>
      </c>
      <c r="F24" s="32" t="s">
        <v>48</v>
      </c>
      <c r="G24" s="56">
        <v>420</v>
      </c>
      <c r="H24" s="35">
        <v>304.76</v>
      </c>
      <c r="I24" s="37">
        <v>420</v>
      </c>
      <c r="J24" s="33">
        <f t="shared" si="0"/>
        <v>381.58666666666664</v>
      </c>
    </row>
    <row r="25" spans="1:10" x14ac:dyDescent="0.3">
      <c r="A25" s="32" t="s">
        <v>198</v>
      </c>
      <c r="B25" s="39" t="s">
        <v>15</v>
      </c>
      <c r="C25" s="39" t="s">
        <v>147</v>
      </c>
      <c r="D25" s="38" t="s">
        <v>195</v>
      </c>
      <c r="E25" s="37">
        <v>103.4</v>
      </c>
      <c r="F25" s="32" t="s">
        <v>59</v>
      </c>
      <c r="G25" s="56">
        <v>460</v>
      </c>
      <c r="H25" s="35">
        <v>360</v>
      </c>
      <c r="I25" s="37">
        <v>555.4</v>
      </c>
      <c r="J25" s="33">
        <f t="shared" si="0"/>
        <v>458.4666666666667</v>
      </c>
    </row>
    <row r="26" spans="1:10" ht="41.4" x14ac:dyDescent="0.3">
      <c r="A26" s="32" t="s">
        <v>201</v>
      </c>
      <c r="B26" s="39">
        <v>100778</v>
      </c>
      <c r="C26" s="39" t="s">
        <v>0</v>
      </c>
      <c r="D26" s="38" t="s">
        <v>197</v>
      </c>
      <c r="E26" s="34">
        <v>10095.34</v>
      </c>
      <c r="F26" s="36" t="s">
        <v>132</v>
      </c>
      <c r="G26" s="56">
        <v>37</v>
      </c>
      <c r="H26" s="35">
        <v>31</v>
      </c>
      <c r="I26" s="37">
        <v>22</v>
      </c>
      <c r="J26" s="33">
        <f t="shared" si="0"/>
        <v>30</v>
      </c>
    </row>
    <row r="27" spans="1:10" ht="27.6" x14ac:dyDescent="0.3">
      <c r="A27" s="32" t="s">
        <v>230</v>
      </c>
      <c r="B27" s="39">
        <v>94213</v>
      </c>
      <c r="C27" s="39" t="s">
        <v>0</v>
      </c>
      <c r="D27" s="38" t="s">
        <v>199</v>
      </c>
      <c r="E27" s="37">
        <v>954.88</v>
      </c>
      <c r="F27" s="36" t="s">
        <v>59</v>
      </c>
      <c r="G27" s="56">
        <v>42</v>
      </c>
      <c r="H27" s="35">
        <v>38</v>
      </c>
      <c r="I27" s="37">
        <v>90</v>
      </c>
      <c r="J27" s="33">
        <f t="shared" si="0"/>
        <v>56.666666666666664</v>
      </c>
    </row>
    <row r="28" spans="1:10" ht="27.6" x14ac:dyDescent="0.3">
      <c r="A28" s="32" t="s">
        <v>231</v>
      </c>
      <c r="B28" s="39">
        <v>94229</v>
      </c>
      <c r="C28" s="39" t="s">
        <v>0</v>
      </c>
      <c r="D28" s="38" t="s">
        <v>200</v>
      </c>
      <c r="E28" s="37">
        <v>108.98</v>
      </c>
      <c r="F28" s="36" t="s">
        <v>48</v>
      </c>
      <c r="G28" s="56">
        <v>70</v>
      </c>
      <c r="H28" s="35">
        <v>200</v>
      </c>
      <c r="I28" s="37">
        <v>50</v>
      </c>
      <c r="J28" s="33">
        <f t="shared" si="0"/>
        <v>106.66666666666667</v>
      </c>
    </row>
    <row r="29" spans="1:10" ht="27.6" x14ac:dyDescent="0.3">
      <c r="A29" s="32" t="s">
        <v>232</v>
      </c>
      <c r="B29" s="39">
        <v>94231</v>
      </c>
      <c r="C29" s="39" t="s">
        <v>0</v>
      </c>
      <c r="D29" s="38" t="s">
        <v>202</v>
      </c>
      <c r="E29" s="37">
        <v>49.7</v>
      </c>
      <c r="F29" s="36" t="s">
        <v>48</v>
      </c>
      <c r="G29" s="56">
        <v>90</v>
      </c>
      <c r="H29" s="35">
        <v>125</v>
      </c>
      <c r="I29" s="37">
        <v>50</v>
      </c>
      <c r="J29" s="33">
        <f t="shared" si="0"/>
        <v>88.333333333333329</v>
      </c>
    </row>
    <row r="30" spans="1:10" x14ac:dyDescent="0.3">
      <c r="A30" s="32"/>
      <c r="B30" s="39"/>
      <c r="C30" s="39"/>
      <c r="D30" s="38"/>
      <c r="E30" s="37"/>
      <c r="F30" s="36"/>
      <c r="G30" s="49"/>
      <c r="H30" s="35"/>
      <c r="I30" s="34"/>
      <c r="J30" s="33"/>
    </row>
    <row r="31" spans="1:10" x14ac:dyDescent="0.3">
      <c r="A31" s="13"/>
      <c r="B31" s="13"/>
      <c r="C31" s="13"/>
      <c r="D31" s="13"/>
      <c r="E31" s="171"/>
      <c r="F31" s="171"/>
      <c r="G31" s="171"/>
      <c r="H31" s="171"/>
      <c r="I31" s="89"/>
      <c r="J31" s="90"/>
    </row>
  </sheetData>
  <mergeCells count="19">
    <mergeCell ref="E7:E8"/>
    <mergeCell ref="E6:J6"/>
    <mergeCell ref="C3:J3"/>
    <mergeCell ref="C4:J4"/>
    <mergeCell ref="H7:H8"/>
    <mergeCell ref="I7:I8"/>
    <mergeCell ref="A1:J1"/>
    <mergeCell ref="E31:H31"/>
    <mergeCell ref="A3:B3"/>
    <mergeCell ref="A4:B4"/>
    <mergeCell ref="A5:B5"/>
    <mergeCell ref="A6:B6"/>
    <mergeCell ref="C5:J5"/>
    <mergeCell ref="C6:D6"/>
    <mergeCell ref="A7:C8"/>
    <mergeCell ref="A2:J2"/>
    <mergeCell ref="D7:D8"/>
    <mergeCell ref="G7:G8"/>
    <mergeCell ref="F7:F8"/>
  </mergeCells>
  <pageMargins left="0.51181102362204722" right="0.51181102362204722" top="0.78740157480314965" bottom="0.78740157480314965" header="0.31496062992125984" footer="0.31496062992125984"/>
  <pageSetup paperSize="9" scale="60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4.4" x14ac:dyDescent="0.3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Planilha Orçamentária</vt:lpstr>
      <vt:lpstr>CRONOGRAMA</vt:lpstr>
      <vt:lpstr>MERCADO 08 24</vt:lpstr>
      <vt:lpstr>Plan2</vt:lpstr>
      <vt:lpstr>CRONOGRAMA!Area_de_impressao</vt:lpstr>
      <vt:lpstr>'Planilha Orçamentária'!Area_de_impressao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User</cp:lastModifiedBy>
  <cp:lastPrinted>2024-08-15T19:29:13Z</cp:lastPrinted>
  <dcterms:created xsi:type="dcterms:W3CDTF">2022-06-07T16:35:26Z</dcterms:created>
  <dcterms:modified xsi:type="dcterms:W3CDTF">2024-09-26T16:54:47Z</dcterms:modified>
</cp:coreProperties>
</file>